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6_KrivohijinaNV\Desktop\сайт\Учетный износ и амортизация основных фондов\"/>
    </mc:Choice>
  </mc:AlternateContent>
  <bookViews>
    <workbookView xWindow="-450" yWindow="-15" windowWidth="22665" windowHeight="12870"/>
  </bookViews>
  <sheets>
    <sheet name="Содержание" sheetId="1" r:id="rId1"/>
    <sheet name="1" sheetId="8" r:id="rId2"/>
    <sheet name="2" sheetId="12" r:id="rId3"/>
    <sheet name="3" sheetId="9" r:id="rId4"/>
    <sheet name="4" sheetId="13" r:id="rId5"/>
    <sheet name="5" sheetId="10" r:id="rId6"/>
    <sheet name="6" sheetId="11" r:id="rId7"/>
  </sheets>
  <definedNames>
    <definedName name="_xlnm._FilterDatabase" localSheetId="3" hidden="1">'3'!$A$5:$AB$24</definedName>
    <definedName name="_xlnm._FilterDatabase" localSheetId="5" hidden="1">'5'!$A$5:$CA$21</definedName>
    <definedName name="_xlnm._FilterDatabase" localSheetId="6" hidden="1">'6'!$A$5:$AF$24</definedName>
    <definedName name="а">Содержание!#REF!</definedName>
  </definedNames>
  <calcPr calcId="152511"/>
</workbook>
</file>

<file path=xl/calcChain.xml><?xml version="1.0" encoding="utf-8"?>
<calcChain xmlns="http://schemas.openxmlformats.org/spreadsheetml/2006/main">
  <c r="L24" i="11" l="1"/>
  <c r="L23" i="11"/>
  <c r="L22" i="11"/>
  <c r="L21" i="11"/>
  <c r="L20" i="11"/>
  <c r="L19" i="11"/>
  <c r="L18" i="11"/>
  <c r="L17" i="11"/>
  <c r="L16" i="11"/>
  <c r="L15" i="11"/>
  <c r="L13" i="11"/>
  <c r="L11" i="11"/>
  <c r="L6" i="11"/>
  <c r="L5" i="11"/>
  <c r="R24" i="11"/>
  <c r="R23" i="11"/>
  <c r="R22" i="11"/>
  <c r="R21" i="11"/>
  <c r="R20" i="11"/>
  <c r="R19" i="11"/>
  <c r="R18" i="11"/>
  <c r="R17" i="11"/>
  <c r="R16" i="11"/>
  <c r="R15" i="11"/>
  <c r="R13" i="11"/>
  <c r="R12" i="11"/>
  <c r="R6" i="11"/>
  <c r="R5" i="11"/>
  <c r="X24" i="11" l="1"/>
  <c r="X23" i="11"/>
  <c r="X22" i="11"/>
  <c r="X21" i="11"/>
  <c r="X20" i="11"/>
  <c r="X19" i="11"/>
  <c r="X18" i="11"/>
  <c r="X17" i="11"/>
  <c r="X16" i="11"/>
  <c r="X15" i="11"/>
  <c r="X13" i="11"/>
  <c r="X6" i="11"/>
  <c r="X5" i="11"/>
  <c r="L24" i="9"/>
  <c r="L24" i="13"/>
  <c r="L22" i="9"/>
  <c r="L22" i="13"/>
  <c r="L20" i="9"/>
  <c r="L20" i="13"/>
  <c r="L19" i="13"/>
  <c r="L19" i="9"/>
  <c r="L18" i="9"/>
  <c r="L18" i="13"/>
  <c r="L17" i="9"/>
  <c r="L17" i="13"/>
  <c r="L16" i="9"/>
  <c r="L16" i="13"/>
  <c r="L15" i="9"/>
  <c r="L15" i="13"/>
  <c r="L14" i="9"/>
  <c r="L14" i="13"/>
  <c r="L13" i="9"/>
  <c r="L13" i="13"/>
  <c r="L12" i="9"/>
  <c r="L12" i="13"/>
  <c r="L11" i="9"/>
  <c r="L11" i="13"/>
  <c r="L10" i="9"/>
  <c r="L10" i="13"/>
  <c r="L9" i="9"/>
  <c r="L9" i="13"/>
  <c r="L8" i="9"/>
  <c r="L8" i="13"/>
  <c r="L7" i="9"/>
  <c r="L7" i="13"/>
  <c r="L6" i="9"/>
  <c r="L6" i="13"/>
  <c r="L5" i="9"/>
  <c r="L5" i="13"/>
  <c r="R24" i="9"/>
  <c r="R24" i="13"/>
  <c r="R22" i="9"/>
  <c r="R22" i="13"/>
  <c r="R20" i="9"/>
  <c r="R20" i="13"/>
  <c r="R19" i="9"/>
  <c r="R19" i="13"/>
  <c r="R18" i="9"/>
  <c r="R18" i="13"/>
  <c r="R17" i="9"/>
  <c r="R17" i="13"/>
  <c r="R16" i="9"/>
  <c r="R16" i="13"/>
  <c r="R15" i="13"/>
  <c r="R15" i="9"/>
  <c r="R14" i="9"/>
  <c r="R14" i="13"/>
  <c r="R13" i="9"/>
  <c r="R13" i="13"/>
  <c r="R12" i="9" l="1"/>
  <c r="R12" i="13"/>
  <c r="R11" i="9"/>
  <c r="R11" i="13"/>
  <c r="R10" i="9"/>
  <c r="R10" i="13"/>
  <c r="R9" i="9"/>
  <c r="R9" i="13"/>
  <c r="R8" i="9"/>
  <c r="R8" i="13"/>
  <c r="R7" i="13"/>
  <c r="R7" i="9"/>
  <c r="R6" i="9"/>
  <c r="R6" i="13"/>
  <c r="R5" i="13"/>
  <c r="R5" i="9"/>
  <c r="X24" i="9"/>
  <c r="X24" i="13"/>
  <c r="X6" i="13"/>
  <c r="X22" i="9"/>
  <c r="X22" i="13"/>
  <c r="X20" i="13"/>
  <c r="X20" i="9"/>
  <c r="X19" i="9"/>
  <c r="X19" i="13"/>
  <c r="X18" i="9"/>
  <c r="X18" i="13"/>
  <c r="X17" i="9"/>
  <c r="X17" i="13"/>
  <c r="X16" i="9"/>
  <c r="X16" i="13"/>
  <c r="X15" i="13"/>
  <c r="X15" i="9"/>
  <c r="X14" i="9"/>
  <c r="X14" i="13"/>
  <c r="X13" i="9"/>
  <c r="X13" i="13"/>
  <c r="X12" i="9"/>
  <c r="X12" i="13"/>
  <c r="X11" i="13"/>
  <c r="X11" i="9"/>
  <c r="X10" i="9"/>
  <c r="X10" i="13"/>
  <c r="X9" i="9"/>
  <c r="X9" i="13"/>
  <c r="X8" i="9"/>
  <c r="X8" i="13"/>
  <c r="X7" i="9"/>
  <c r="X7" i="13"/>
  <c r="X5" i="13"/>
  <c r="X6" i="9"/>
  <c r="X5" i="9"/>
</calcChain>
</file>

<file path=xl/sharedStrings.xml><?xml version="1.0" encoding="utf-8"?>
<sst xmlns="http://schemas.openxmlformats.org/spreadsheetml/2006/main" count="1759" uniqueCount="67">
  <si>
    <t>Содержание:</t>
  </si>
  <si>
    <t xml:space="preserve">          К содержанию</t>
  </si>
  <si>
    <t>Ответственный исполнитель:</t>
  </si>
  <si>
    <t>Всего основных фондов</t>
  </si>
  <si>
    <t>Здания</t>
  </si>
  <si>
    <t>Сооружения</t>
  </si>
  <si>
    <t>Машины и оборудование</t>
  </si>
  <si>
    <t>Транспортные средства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</si>
  <si>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</si>
  <si>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</si>
  <si>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</si>
  <si>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</si>
  <si>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</si>
  <si>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</si>
  <si>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</si>
  <si>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</si>
  <si>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</si>
  <si>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</si>
  <si>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</si>
  <si>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</si>
  <si>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</si>
  <si>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</si>
  <si>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</si>
  <si>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</si>
  <si>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Всего по обследуемым видам экономической деятельности</t>
  </si>
  <si>
    <t>Раздел Q Деятельность экстерриториальных организаций</t>
  </si>
  <si>
    <r>
      <t xml:space="preserve">Учетный износ (амортизация и износ) основных фондов начисленный за год коммерческими организациями (без субъектов малого предпринимательства) </t>
    </r>
    <r>
      <rPr>
        <sz val="12"/>
        <rFont val="Times New Roman"/>
        <family val="1"/>
        <charset val="204"/>
      </rPr>
      <t>(млн рублей)</t>
    </r>
  </si>
  <si>
    <r>
      <t xml:space="preserve">Амортизация  основных фондов, начисленная за год в коммерческих организациях (без субъектов малого предпринимательства) </t>
    </r>
    <r>
      <rPr>
        <sz val="12"/>
        <rFont val="Times New Roman"/>
        <family val="1"/>
        <charset val="204"/>
      </rPr>
      <t>(млн рублей)</t>
    </r>
  </si>
  <si>
    <r>
      <t>Амортизация основных фондов, начисленная за год в коммерческих организациях (без субъектов малого предпринимательства)</t>
    </r>
    <r>
      <rPr>
        <sz val="12"/>
        <rFont val="Times New Roman"/>
        <family val="1"/>
        <charset val="204"/>
      </rPr>
      <t xml:space="preserve"> (тыс. рублей)</t>
    </r>
  </si>
  <si>
    <t>Учетный износ, начисленный за год коммерческими организациями (без субъектов малого предпринимательства), по ОКВЭД-2007 2004 - 2016 гг.</t>
  </si>
  <si>
    <t>Амортизация, начисленная за год в коммерческих организациях (без субъектов малого предпринимательства), по ОКВЭД-2007 2005 - 2016 гг.</t>
  </si>
  <si>
    <t>Учетный износ, начисленный за год некоммерческими организациями, по ОКВЭД-2007 2004 - 2016 гг.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</si>
  <si>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</si>
  <si>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</si>
  <si>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</si>
  <si>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</si>
  <si>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</si>
  <si>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</si>
  <si>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</si>
  <si>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</si>
  <si>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</si>
  <si>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</si>
  <si>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</si>
  <si>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</si>
  <si>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</si>
  <si>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</si>
  <si>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</si>
  <si>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</si>
  <si>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</si>
  <si>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</si>
  <si>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</si>
  <si>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</si>
  <si>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r>
      <t xml:space="preserve">Учетный износ основных фондов начисленный за год некоммерческими организациями </t>
    </r>
    <r>
      <rPr>
        <sz val="12"/>
        <rFont val="Times New Roman"/>
        <family val="1"/>
        <charset val="204"/>
      </rPr>
      <t>(тыс. рублей)</t>
    </r>
  </si>
  <si>
    <r>
      <t xml:space="preserve">Учетный износ основных фондов начисленный за год некоммерческими организациями </t>
    </r>
    <r>
      <rPr>
        <sz val="12"/>
        <rFont val="Times New Roman"/>
        <family val="1"/>
        <charset val="204"/>
      </rPr>
      <t>(млн рублей)</t>
    </r>
  </si>
  <si>
    <r>
      <t>Учетный износ основных фондов начисленный за год коммерческими организациями (без субъектов малого предпринимательства)</t>
    </r>
    <r>
      <rPr>
        <sz val="12"/>
        <rFont val="Times New Roman"/>
        <family val="1"/>
        <charset val="204"/>
      </rPr>
      <t xml:space="preserve"> (тыс. рублей)</t>
    </r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</si>
  <si>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</si>
  <si>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…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</si>
  <si>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(п.5 ст.4, ч.1 ст.9 ).</t>
  </si>
  <si>
    <t>-</t>
  </si>
  <si>
    <t>Кривохижина Надежда Владимировна</t>
  </si>
  <si>
    <t>8(3532) 31-43-22</t>
  </si>
  <si>
    <t>Ютукова Ольга Владимировна</t>
  </si>
  <si>
    <t>8(3532) 31-27-24</t>
  </si>
  <si>
    <t>Учетный износ, начисленный за год коммерческими организациями (без субъектов малого предпринимательства), по ОКВЭД2 2017 - 2022 гг.</t>
  </si>
  <si>
    <t>Амортизация, начисленная за год в коммерческих организациях (без субъектов малого предпринимательства), по ОКВЭД2 2017 - 2022 гг.</t>
  </si>
  <si>
    <t>Учетный износ, начисленный за год некоммерческими организациями, по ОКВЭД2 2017 - 2022 гг.</t>
  </si>
  <si>
    <r>
      <t>Обновлено: 27</t>
    </r>
    <r>
      <rPr>
        <sz val="12"/>
        <rFont val="Times New Roman"/>
        <family val="1"/>
        <charset val="204"/>
      </rPr>
      <t>.11.2023г.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</si>
</sst>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Times New Roman Cyr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1" fillId="0" borderId="0"/>
  </cellStyleXfs>
  <cellXfs count="78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165" fontId="11" fillId="0" borderId="0" xfId="1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12" fillId="0" borderId="0" xfId="1" applyFont="1" applyBorder="1" applyAlignment="1">
      <alignment horizontal="left"/>
    </xf>
    <xf numFmtId="1" fontId="8" fillId="0" borderId="1" xfId="10" applyNumberFormat="1" applyFont="1" applyBorder="1" applyAlignment="1">
      <alignment horizontal="center" vertical="center" wrapText="1"/>
    </xf>
    <xf numFmtId="3" fontId="7" fillId="0" borderId="0" xfId="0" applyNumberFormat="1" applyFont="1"/>
    <xf numFmtId="1" fontId="8" fillId="0" borderId="1" xfId="11" applyNumberFormat="1" applyFont="1" applyBorder="1" applyAlignment="1">
      <alignment horizontal="center" vertical="center" wrapText="1"/>
    </xf>
    <xf numFmtId="3" fontId="4" fillId="0" borderId="0" xfId="0" applyNumberFormat="1" applyFont="1"/>
    <xf numFmtId="1" fontId="8" fillId="0" borderId="1" xfId="10" applyNumberFormat="1" applyFont="1" applyBorder="1" applyAlignment="1">
      <alignment vertical="center" wrapText="1"/>
    </xf>
    <xf numFmtId="1" fontId="8" fillId="0" borderId="1" xfId="11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1" fontId="6" fillId="0" borderId="1" xfId="11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8" fillId="0" borderId="1" xfId="12" applyFont="1" applyBorder="1" applyAlignment="1">
      <alignment vertical="center" wrapText="1"/>
    </xf>
    <xf numFmtId="0" fontId="8" fillId="0" borderId="1" xfId="13" applyFont="1" applyBorder="1" applyAlignment="1">
      <alignment vertical="center" wrapText="1"/>
    </xf>
    <xf numFmtId="0" fontId="8" fillId="0" borderId="1" xfId="14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13" fillId="0" borderId="1" xfId="12" applyNumberFormat="1" applyFont="1" applyFill="1" applyBorder="1" applyAlignment="1">
      <alignment horizontal="right" vertical="center"/>
    </xf>
    <xf numFmtId="3" fontId="13" fillId="0" borderId="1" xfId="13" applyNumberFormat="1" applyFont="1" applyFill="1" applyBorder="1" applyAlignment="1">
      <alignment horizontal="right"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7" fillId="2" borderId="1" xfId="0" applyNumberFormat="1" applyFont="1" applyFill="1" applyBorder="1" applyAlignment="1" applyProtection="1">
      <alignment horizontal="right" vertical="center"/>
    </xf>
    <xf numFmtId="3" fontId="18" fillId="2" borderId="1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3" fontId="13" fillId="0" borderId="1" xfId="16" applyNumberFormat="1" applyFont="1" applyFill="1" applyBorder="1" applyAlignment="1">
      <alignment horizontal="right" vertical="center" wrapText="1"/>
    </xf>
    <xf numFmtId="3" fontId="20" fillId="0" borderId="1" xfId="15" applyNumberFormat="1" applyFont="1" applyBorder="1" applyAlignment="1">
      <alignment horizontal="right" vertical="center"/>
    </xf>
    <xf numFmtId="3" fontId="14" fillId="0" borderId="1" xfId="15" applyNumberFormat="1" applyFont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20" fillId="0" borderId="1" xfId="15" applyNumberFormat="1" applyFont="1" applyFill="1" applyBorder="1" applyAlignment="1">
      <alignment horizontal="right" vertical="center"/>
    </xf>
    <xf numFmtId="3" fontId="15" fillId="0" borderId="1" xfId="16" applyNumberFormat="1" applyFont="1" applyFill="1" applyBorder="1" applyAlignment="1">
      <alignment horizontal="right" vertical="center" wrapText="1"/>
    </xf>
    <xf numFmtId="3" fontId="16" fillId="0" borderId="1" xfId="15" applyNumberFormat="1" applyFont="1" applyBorder="1" applyAlignment="1">
      <alignment horizontal="right" vertical="center"/>
    </xf>
    <xf numFmtId="3" fontId="15" fillId="0" borderId="1" xfId="16" applyNumberFormat="1" applyFont="1" applyBorder="1" applyAlignment="1">
      <alignment horizontal="right" vertical="center" wrapText="1"/>
    </xf>
    <xf numFmtId="3" fontId="16" fillId="2" borderId="1" xfId="15" applyNumberFormat="1" applyFont="1" applyFill="1" applyBorder="1" applyAlignment="1">
      <alignment horizontal="right" vertical="center"/>
    </xf>
    <xf numFmtId="3" fontId="13" fillId="0" borderId="1" xfId="16" applyNumberFormat="1" applyFont="1" applyBorder="1" applyAlignment="1">
      <alignment horizontal="right" vertical="center" wrapText="1"/>
    </xf>
    <xf numFmtId="3" fontId="20" fillId="2" borderId="1" xfId="15" applyNumberFormat="1" applyFont="1" applyFill="1" applyBorder="1" applyAlignment="1">
      <alignment horizontal="right" vertical="center"/>
    </xf>
    <xf numFmtId="3" fontId="14" fillId="2" borderId="1" xfId="15" applyNumberFormat="1" applyFont="1" applyFill="1" applyBorder="1" applyAlignment="1">
      <alignment horizontal="right" vertical="center"/>
    </xf>
    <xf numFmtId="3" fontId="16" fillId="0" borderId="1" xfId="15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</xf>
    <xf numFmtId="1" fontId="8" fillId="0" borderId="4" xfId="10" applyNumberFormat="1" applyFont="1" applyBorder="1" applyAlignment="1">
      <alignment horizontal="center" vertical="center" wrapText="1"/>
    </xf>
    <xf numFmtId="1" fontId="6" fillId="0" borderId="3" xfId="10" applyNumberFormat="1" applyFont="1" applyBorder="1" applyAlignment="1">
      <alignment vertical="center" wrapText="1"/>
    </xf>
    <xf numFmtId="1" fontId="8" fillId="0" borderId="3" xfId="1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0" fontId="23" fillId="0" borderId="5" xfId="0" applyFont="1" applyBorder="1" applyAlignment="1">
      <alignment horizontal="right" vertical="center" wrapText="1"/>
    </xf>
    <xf numFmtId="0" fontId="23" fillId="0" borderId="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/>
    <xf numFmtId="166" fontId="7" fillId="0" borderId="0" xfId="0" applyNumberFormat="1" applyFont="1"/>
    <xf numFmtId="3" fontId="13" fillId="0" borderId="1" xfId="8" applyNumberFormat="1" applyFont="1" applyBorder="1" applyAlignment="1">
      <alignment horizontal="right" vertical="center" wrapText="1"/>
    </xf>
    <xf numFmtId="3" fontId="15" fillId="0" borderId="1" xfId="8" applyNumberFormat="1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4" fillId="0" borderId="0" xfId="0" applyFont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0" fontId="2" fillId="0" borderId="0" xfId="1" applyBorder="1" applyAlignment="1">
      <alignment horizontal="left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1" fontId="6" fillId="0" borderId="0" xfId="11" applyNumberFormat="1" applyFont="1" applyAlignment="1">
      <alignment horizontal="left" vertical="center" wrapText="1"/>
    </xf>
    <xf numFmtId="1" fontId="8" fillId="0" borderId="1" xfId="11" applyNumberFormat="1" applyFont="1" applyBorder="1" applyAlignment="1">
      <alignment vertical="center" wrapText="1"/>
    </xf>
    <xf numFmtId="1" fontId="6" fillId="0" borderId="2" xfId="11" applyNumberFormat="1" applyFont="1" applyBorder="1" applyAlignment="1">
      <alignment horizontal="left" vertical="center" wrapText="1"/>
    </xf>
  </cellXfs>
  <cellStyles count="17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3" xfId="15"/>
    <cellStyle name="Обычный 4" xfId="4"/>
    <cellStyle name="Обычный 5" xfId="5"/>
    <cellStyle name="Обычный 6" xfId="16"/>
    <cellStyle name="Обычный 7" xfId="6"/>
    <cellStyle name="Обычный_11_IZNOS" xfId="12"/>
    <cellStyle name="Обычный_11AMORT" xfId="13"/>
    <cellStyle name="Обычный_11KRAT_IZNOS" xfId="14"/>
    <cellStyle name="Обычный_аморт" xfId="11"/>
    <cellStyle name="Обычный_износ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6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abSelected="1" workbookViewId="0">
      <selection activeCell="R16" sqref="R16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5.75" customHeight="1" x14ac:dyDescent="0.25">
      <c r="A3" s="17">
        <v>1</v>
      </c>
      <c r="B3" s="69" t="s">
        <v>29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.75" customHeight="1" x14ac:dyDescent="0.25">
      <c r="A4" s="17">
        <v>2</v>
      </c>
      <c r="B4" s="69" t="s">
        <v>30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7" ht="15.75" customHeight="1" x14ac:dyDescent="0.25">
      <c r="A5" s="17">
        <v>3</v>
      </c>
      <c r="B5" s="69" t="s">
        <v>63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7" ht="15.75" customHeight="1" x14ac:dyDescent="0.25">
      <c r="A6" s="17">
        <v>4</v>
      </c>
      <c r="B6" s="69" t="s">
        <v>64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7" ht="15.75" customHeight="1" x14ac:dyDescent="0.25">
      <c r="A7" s="17">
        <v>5</v>
      </c>
      <c r="B7" s="69" t="s">
        <v>31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7" ht="15.75" customHeight="1" x14ac:dyDescent="0.25">
      <c r="A8" s="17">
        <v>6</v>
      </c>
      <c r="B8" s="69" t="s">
        <v>65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7" ht="15.7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7" x14ac:dyDescent="0.25">
      <c r="A10" s="2"/>
      <c r="B10" s="29" t="s">
        <v>2</v>
      </c>
      <c r="C10" s="2"/>
      <c r="D10" s="2"/>
      <c r="E10" s="2"/>
    </row>
    <row r="11" spans="1:17" x14ac:dyDescent="0.25">
      <c r="A11" s="2"/>
      <c r="B11" s="64" t="s">
        <v>59</v>
      </c>
      <c r="C11" s="2"/>
      <c r="D11" s="2"/>
      <c r="E11" s="2"/>
    </row>
    <row r="12" spans="1:17" x14ac:dyDescent="0.25">
      <c r="A12" s="2"/>
      <c r="B12" s="64" t="s">
        <v>60</v>
      </c>
      <c r="C12" s="2"/>
      <c r="D12" s="2"/>
      <c r="E12" s="2"/>
    </row>
    <row r="13" spans="1:17" ht="6.75" customHeight="1" x14ac:dyDescent="0.25">
      <c r="A13" s="2"/>
      <c r="B13" s="64"/>
      <c r="C13" s="2"/>
      <c r="D13" s="2"/>
      <c r="E13" s="2"/>
    </row>
    <row r="14" spans="1:17" s="66" customFormat="1" x14ac:dyDescent="0.25">
      <c r="A14" s="65"/>
      <c r="B14" s="64" t="s">
        <v>61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s="66" customFormat="1" x14ac:dyDescent="0.25">
      <c r="A15" s="65"/>
      <c r="B15" s="64" t="s">
        <v>62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x14ac:dyDescent="0.25">
      <c r="A16" s="2"/>
      <c r="B16" s="30"/>
      <c r="C16" s="2"/>
      <c r="D16" s="2"/>
      <c r="E16" s="2"/>
    </row>
    <row r="17" spans="1:5" x14ac:dyDescent="0.25">
      <c r="A17" s="2"/>
      <c r="B17" s="31" t="s">
        <v>66</v>
      </c>
      <c r="C17" s="2"/>
      <c r="D17" s="2"/>
      <c r="E17" s="2"/>
    </row>
  </sheetData>
  <mergeCells count="6">
    <mergeCell ref="B8:P8"/>
    <mergeCell ref="B5:P5"/>
    <mergeCell ref="B4:P4"/>
    <mergeCell ref="B3:P3"/>
    <mergeCell ref="B6:P6"/>
    <mergeCell ref="B7:P7"/>
  </mergeCells>
  <hyperlinks>
    <hyperlink ref="B3" location="'1'!A1" display="Учетный износ основных фондов начисленный за год коммерческими организациями (без субъектов малого предпринимательства) 2004 - 2016 гг."/>
    <hyperlink ref="B7" location="'5'!A1" display="Учетный износ основных фондов начисленный за год некоммерческими организациями 2004 - 2016 гг."/>
    <hyperlink ref="B8" location="'6'!A1" display="Учетный износ основных фондов начисленный за год некоммерческими организациями 2017 - 2020 гг."/>
    <hyperlink ref="B5:P5" location="'3'!A1" display="Учетный износ основных фондов начисленный за год коммерческими организациями (без субъектов малого предпринимательства) 2017 - 2020 гг."/>
    <hyperlink ref="B4" location="'2'!A1" display="Амортизация основных фондов, начисленная за год в коммерческих организациях (без субъектов малого предпринимательства) 2004 - 2016 гг."/>
    <hyperlink ref="B6" location="'4'!A1" display="Амортизация основных фондов, начисленная за год в коммерческих организациях (без субъектов малого предпринимательства)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.75" x14ac:dyDescent="0.25"/>
  <cols>
    <col min="1" max="1" width="33.140625" style="2" customWidth="1"/>
    <col min="2" max="55" width="11.7109375" style="2" customWidth="1"/>
    <col min="56" max="56" width="14.7109375" style="2" bestFit="1" customWidth="1"/>
    <col min="57" max="58" width="11.7109375" style="2" customWidth="1"/>
    <col min="59" max="60" width="14.7109375" style="2" bestFit="1" customWidth="1"/>
    <col min="61" max="61" width="11.7109375" style="2" customWidth="1"/>
    <col min="62" max="62" width="14.7109375" style="2" bestFit="1" customWidth="1"/>
    <col min="63" max="64" width="11.7109375" style="2" customWidth="1"/>
    <col min="65" max="66" width="14.7109375" style="2" bestFit="1" customWidth="1"/>
    <col min="67" max="67" width="11.7109375" style="2" customWidth="1"/>
    <col min="68" max="68" width="14.7109375" style="2" bestFit="1" customWidth="1"/>
    <col min="69" max="70" width="11.7109375" style="2" customWidth="1"/>
    <col min="71" max="72" width="14.7109375" style="2" bestFit="1" customWidth="1"/>
    <col min="73" max="73" width="11.7109375" style="2" customWidth="1"/>
    <col min="74" max="74" width="14.7109375" style="2" bestFit="1" customWidth="1"/>
    <col min="75" max="76" width="11.7109375" style="2" customWidth="1"/>
    <col min="77" max="78" width="14.7109375" style="2" bestFit="1" customWidth="1"/>
    <col min="79" max="79" width="11.7109375" style="2" customWidth="1"/>
    <col min="80" max="16384" width="9.140625" style="2"/>
  </cols>
  <sheetData>
    <row r="1" spans="1:79" ht="33" customHeight="1" x14ac:dyDescent="0.25">
      <c r="A1" s="6" t="s">
        <v>1</v>
      </c>
      <c r="AF1" s="60"/>
    </row>
    <row r="2" spans="1:79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</row>
    <row r="3" spans="1:79" x14ac:dyDescent="0.25">
      <c r="A3" s="72"/>
      <c r="B3" s="70">
        <v>2004</v>
      </c>
      <c r="C3" s="70"/>
      <c r="D3" s="70"/>
      <c r="E3" s="70"/>
      <c r="F3" s="70"/>
      <c r="G3" s="70"/>
      <c r="H3" s="70">
        <v>2005</v>
      </c>
      <c r="I3" s="70"/>
      <c r="J3" s="70"/>
      <c r="K3" s="70"/>
      <c r="L3" s="70"/>
      <c r="M3" s="70"/>
      <c r="N3" s="70">
        <v>2006</v>
      </c>
      <c r="O3" s="70"/>
      <c r="P3" s="70"/>
      <c r="Q3" s="70"/>
      <c r="R3" s="70"/>
      <c r="S3" s="70"/>
      <c r="T3" s="70">
        <v>2007</v>
      </c>
      <c r="U3" s="70"/>
      <c r="V3" s="70"/>
      <c r="W3" s="70"/>
      <c r="X3" s="70"/>
      <c r="Y3" s="70"/>
      <c r="Z3" s="70">
        <v>2008</v>
      </c>
      <c r="AA3" s="70"/>
      <c r="AB3" s="70"/>
      <c r="AC3" s="70"/>
      <c r="AD3" s="70"/>
      <c r="AE3" s="70"/>
      <c r="AF3" s="70">
        <v>2009</v>
      </c>
      <c r="AG3" s="70"/>
      <c r="AH3" s="70"/>
      <c r="AI3" s="70"/>
      <c r="AJ3" s="70"/>
      <c r="AK3" s="70"/>
      <c r="AL3" s="70">
        <v>2010</v>
      </c>
      <c r="AM3" s="70"/>
      <c r="AN3" s="70"/>
      <c r="AO3" s="70"/>
      <c r="AP3" s="70"/>
      <c r="AQ3" s="70"/>
      <c r="AR3" s="70">
        <v>2011</v>
      </c>
      <c r="AS3" s="70"/>
      <c r="AT3" s="70"/>
      <c r="AU3" s="70"/>
      <c r="AV3" s="70"/>
      <c r="AW3" s="70"/>
      <c r="AX3" s="70">
        <v>2012</v>
      </c>
      <c r="AY3" s="70"/>
      <c r="AZ3" s="70"/>
      <c r="BA3" s="70"/>
      <c r="BB3" s="70"/>
      <c r="BC3" s="70"/>
      <c r="BD3" s="73">
        <v>2013</v>
      </c>
      <c r="BE3" s="73"/>
      <c r="BF3" s="73"/>
      <c r="BG3" s="73"/>
      <c r="BH3" s="73"/>
      <c r="BI3" s="73"/>
      <c r="BJ3" s="70">
        <v>2014</v>
      </c>
      <c r="BK3" s="70"/>
      <c r="BL3" s="70"/>
      <c r="BM3" s="70"/>
      <c r="BN3" s="70"/>
      <c r="BO3" s="70"/>
      <c r="BP3" s="70">
        <v>2015</v>
      </c>
      <c r="BQ3" s="70"/>
      <c r="BR3" s="70"/>
      <c r="BS3" s="70"/>
      <c r="BT3" s="70"/>
      <c r="BU3" s="70"/>
      <c r="BV3" s="70">
        <v>2016</v>
      </c>
      <c r="BW3" s="70"/>
      <c r="BX3" s="70"/>
      <c r="BY3" s="70"/>
      <c r="BZ3" s="70"/>
      <c r="CA3" s="70"/>
    </row>
    <row r="4" spans="1:79" ht="47.25" x14ac:dyDescent="0.25">
      <c r="A4" s="72"/>
      <c r="B4" s="49" t="s">
        <v>3</v>
      </c>
      <c r="C4" s="49" t="s">
        <v>4</v>
      </c>
      <c r="D4" s="49" t="s">
        <v>51</v>
      </c>
      <c r="E4" s="49" t="s">
        <v>5</v>
      </c>
      <c r="F4" s="49" t="s">
        <v>6</v>
      </c>
      <c r="G4" s="49" t="s">
        <v>7</v>
      </c>
      <c r="H4" s="49" t="s">
        <v>3</v>
      </c>
      <c r="I4" s="49" t="s">
        <v>4</v>
      </c>
      <c r="J4" s="49" t="s">
        <v>51</v>
      </c>
      <c r="K4" s="49" t="s">
        <v>5</v>
      </c>
      <c r="L4" s="49" t="s">
        <v>6</v>
      </c>
      <c r="M4" s="49" t="s">
        <v>7</v>
      </c>
      <c r="N4" s="49" t="s">
        <v>3</v>
      </c>
      <c r="O4" s="49" t="s">
        <v>4</v>
      </c>
      <c r="P4" s="49" t="s">
        <v>51</v>
      </c>
      <c r="Q4" s="49" t="s">
        <v>5</v>
      </c>
      <c r="R4" s="49" t="s">
        <v>6</v>
      </c>
      <c r="S4" s="49" t="s">
        <v>7</v>
      </c>
      <c r="T4" s="9" t="s">
        <v>3</v>
      </c>
      <c r="U4" s="9" t="s">
        <v>4</v>
      </c>
      <c r="V4" s="21" t="s">
        <v>51</v>
      </c>
      <c r="W4" s="9" t="s">
        <v>5</v>
      </c>
      <c r="X4" s="9" t="s">
        <v>6</v>
      </c>
      <c r="Y4" s="9" t="s">
        <v>7</v>
      </c>
      <c r="Z4" s="9" t="s">
        <v>3</v>
      </c>
      <c r="AA4" s="9" t="s">
        <v>4</v>
      </c>
      <c r="AB4" s="21" t="s">
        <v>51</v>
      </c>
      <c r="AC4" s="9" t="s">
        <v>5</v>
      </c>
      <c r="AD4" s="9" t="s">
        <v>6</v>
      </c>
      <c r="AE4" s="9" t="s">
        <v>7</v>
      </c>
      <c r="AF4" s="9" t="s">
        <v>3</v>
      </c>
      <c r="AG4" s="9" t="s">
        <v>4</v>
      </c>
      <c r="AH4" s="21" t="s">
        <v>51</v>
      </c>
      <c r="AI4" s="9" t="s">
        <v>5</v>
      </c>
      <c r="AJ4" s="9" t="s">
        <v>6</v>
      </c>
      <c r="AK4" s="9" t="s">
        <v>7</v>
      </c>
      <c r="AL4" s="9" t="s">
        <v>3</v>
      </c>
      <c r="AM4" s="9" t="s">
        <v>4</v>
      </c>
      <c r="AN4" s="21" t="s">
        <v>51</v>
      </c>
      <c r="AO4" s="9" t="s">
        <v>5</v>
      </c>
      <c r="AP4" s="9" t="s">
        <v>6</v>
      </c>
      <c r="AQ4" s="9" t="s">
        <v>7</v>
      </c>
      <c r="AR4" s="9" t="s">
        <v>3</v>
      </c>
      <c r="AS4" s="9" t="s">
        <v>4</v>
      </c>
      <c r="AT4" s="21" t="s">
        <v>51</v>
      </c>
      <c r="AU4" s="9" t="s">
        <v>5</v>
      </c>
      <c r="AV4" s="9" t="s">
        <v>6</v>
      </c>
      <c r="AW4" s="9" t="s">
        <v>7</v>
      </c>
      <c r="AX4" s="9" t="s">
        <v>3</v>
      </c>
      <c r="AY4" s="9" t="s">
        <v>4</v>
      </c>
      <c r="AZ4" s="21" t="s">
        <v>51</v>
      </c>
      <c r="BA4" s="9" t="s">
        <v>5</v>
      </c>
      <c r="BB4" s="9" t="s">
        <v>6</v>
      </c>
      <c r="BC4" s="9" t="s">
        <v>7</v>
      </c>
      <c r="BD4" s="9" t="s">
        <v>3</v>
      </c>
      <c r="BE4" s="9" t="s">
        <v>4</v>
      </c>
      <c r="BF4" s="21" t="s">
        <v>51</v>
      </c>
      <c r="BG4" s="9" t="s">
        <v>5</v>
      </c>
      <c r="BH4" s="9" t="s">
        <v>6</v>
      </c>
      <c r="BI4" s="9" t="s">
        <v>7</v>
      </c>
      <c r="BJ4" s="9" t="s">
        <v>3</v>
      </c>
      <c r="BK4" s="9" t="s">
        <v>4</v>
      </c>
      <c r="BL4" s="21" t="s">
        <v>51</v>
      </c>
      <c r="BM4" s="9" t="s">
        <v>5</v>
      </c>
      <c r="BN4" s="9" t="s">
        <v>6</v>
      </c>
      <c r="BO4" s="9" t="s">
        <v>7</v>
      </c>
      <c r="BP4" s="9" t="s">
        <v>3</v>
      </c>
      <c r="BQ4" s="9" t="s">
        <v>4</v>
      </c>
      <c r="BR4" s="21" t="s">
        <v>51</v>
      </c>
      <c r="BS4" s="9" t="s">
        <v>5</v>
      </c>
      <c r="BT4" s="9" t="s">
        <v>6</v>
      </c>
      <c r="BU4" s="9" t="s">
        <v>7</v>
      </c>
      <c r="BV4" s="9" t="s">
        <v>3</v>
      </c>
      <c r="BW4" s="9" t="s">
        <v>4</v>
      </c>
      <c r="BX4" s="21" t="s">
        <v>51</v>
      </c>
      <c r="BY4" s="9" t="s">
        <v>5</v>
      </c>
      <c r="BZ4" s="9" t="s">
        <v>6</v>
      </c>
      <c r="CA4" s="9" t="s">
        <v>7</v>
      </c>
    </row>
    <row r="5" spans="1:79" s="1" customFormat="1" x14ac:dyDescent="0.25">
      <c r="A5" s="15" t="s">
        <v>8</v>
      </c>
      <c r="B5" s="62">
        <v>10068</v>
      </c>
      <c r="C5" s="62">
        <v>785</v>
      </c>
      <c r="D5" s="62">
        <v>116</v>
      </c>
      <c r="E5" s="62">
        <v>4316</v>
      </c>
      <c r="F5" s="62">
        <v>4125</v>
      </c>
      <c r="G5" s="62">
        <v>607</v>
      </c>
      <c r="H5" s="62">
        <v>12671</v>
      </c>
      <c r="I5" s="62">
        <v>799</v>
      </c>
      <c r="J5" s="62">
        <v>114</v>
      </c>
      <c r="K5" s="62">
        <v>5777</v>
      </c>
      <c r="L5" s="62">
        <v>5097</v>
      </c>
      <c r="M5" s="62">
        <v>743</v>
      </c>
      <c r="N5" s="62">
        <v>16408</v>
      </c>
      <c r="O5" s="62">
        <v>904</v>
      </c>
      <c r="P5" s="62">
        <v>86</v>
      </c>
      <c r="Q5" s="62">
        <v>7283</v>
      </c>
      <c r="R5" s="62">
        <v>6914</v>
      </c>
      <c r="S5" s="62">
        <v>1036</v>
      </c>
      <c r="T5" s="62">
        <v>19780</v>
      </c>
      <c r="U5" s="62">
        <v>961</v>
      </c>
      <c r="V5" s="62">
        <v>75</v>
      </c>
      <c r="W5" s="62">
        <v>8080</v>
      </c>
      <c r="X5" s="62">
        <v>9001</v>
      </c>
      <c r="Y5" s="62">
        <v>1263</v>
      </c>
      <c r="Z5" s="62">
        <v>27124</v>
      </c>
      <c r="AA5" s="62">
        <v>1152</v>
      </c>
      <c r="AB5" s="62">
        <v>66</v>
      </c>
      <c r="AC5" s="62">
        <v>12158</v>
      </c>
      <c r="AD5" s="62">
        <v>11648</v>
      </c>
      <c r="AE5" s="62">
        <v>1531</v>
      </c>
      <c r="AF5" s="62">
        <v>32136</v>
      </c>
      <c r="AG5" s="62">
        <v>1282</v>
      </c>
      <c r="AH5" s="62">
        <v>65</v>
      </c>
      <c r="AI5" s="62">
        <v>13406</v>
      </c>
      <c r="AJ5" s="62">
        <v>14607</v>
      </c>
      <c r="AK5" s="62">
        <v>2058</v>
      </c>
      <c r="AL5" s="62">
        <v>37946</v>
      </c>
      <c r="AM5" s="62">
        <v>1594</v>
      </c>
      <c r="AN5" s="62">
        <v>60</v>
      </c>
      <c r="AO5" s="62">
        <v>17430</v>
      </c>
      <c r="AP5" s="62">
        <v>15939</v>
      </c>
      <c r="AQ5" s="62">
        <v>2109</v>
      </c>
      <c r="AR5" s="62">
        <v>43805</v>
      </c>
      <c r="AS5" s="62">
        <v>1807</v>
      </c>
      <c r="AT5" s="62">
        <v>58</v>
      </c>
      <c r="AU5" s="62">
        <v>20401</v>
      </c>
      <c r="AV5" s="62">
        <v>18626</v>
      </c>
      <c r="AW5" s="62">
        <v>2161</v>
      </c>
      <c r="AX5" s="62">
        <v>49396</v>
      </c>
      <c r="AY5" s="62">
        <v>2082</v>
      </c>
      <c r="AZ5" s="62">
        <v>36</v>
      </c>
      <c r="BA5" s="62">
        <v>22877</v>
      </c>
      <c r="BB5" s="62">
        <v>20779</v>
      </c>
      <c r="BC5" s="62">
        <v>2329</v>
      </c>
      <c r="BD5" s="62">
        <v>56872</v>
      </c>
      <c r="BE5" s="62">
        <v>2368</v>
      </c>
      <c r="BF5" s="62">
        <v>36</v>
      </c>
      <c r="BG5" s="62">
        <v>27690</v>
      </c>
      <c r="BH5" s="62">
        <v>22902</v>
      </c>
      <c r="BI5" s="62">
        <v>2581</v>
      </c>
      <c r="BJ5" s="62">
        <v>63933</v>
      </c>
      <c r="BK5" s="62">
        <v>2628</v>
      </c>
      <c r="BL5" s="62">
        <v>30</v>
      </c>
      <c r="BM5" s="62">
        <v>31790</v>
      </c>
      <c r="BN5" s="62">
        <v>25523</v>
      </c>
      <c r="BO5" s="62">
        <v>2743</v>
      </c>
      <c r="BP5" s="62">
        <v>78170</v>
      </c>
      <c r="BQ5" s="62">
        <v>2724</v>
      </c>
      <c r="BR5" s="62">
        <v>26</v>
      </c>
      <c r="BS5" s="62">
        <v>41938</v>
      </c>
      <c r="BT5" s="62">
        <v>29171</v>
      </c>
      <c r="BU5" s="62">
        <v>3111</v>
      </c>
      <c r="BV5" s="62">
        <v>80847</v>
      </c>
      <c r="BW5" s="62">
        <v>2995</v>
      </c>
      <c r="BX5" s="62">
        <v>28</v>
      </c>
      <c r="BY5" s="62">
        <v>40009</v>
      </c>
      <c r="BZ5" s="62">
        <v>32733</v>
      </c>
      <c r="CA5" s="62">
        <v>3198</v>
      </c>
    </row>
    <row r="6" spans="1:79" ht="31.5" x14ac:dyDescent="0.25">
      <c r="A6" s="13" t="s">
        <v>9</v>
      </c>
      <c r="B6" s="61">
        <v>587</v>
      </c>
      <c r="C6" s="61">
        <v>161</v>
      </c>
      <c r="D6" s="61">
        <v>14</v>
      </c>
      <c r="E6" s="61">
        <v>63</v>
      </c>
      <c r="F6" s="61">
        <v>302</v>
      </c>
      <c r="G6" s="61">
        <v>50</v>
      </c>
      <c r="H6" s="61">
        <v>585</v>
      </c>
      <c r="I6" s="61">
        <v>139</v>
      </c>
      <c r="J6" s="61">
        <v>14</v>
      </c>
      <c r="K6" s="61">
        <v>45</v>
      </c>
      <c r="L6" s="61">
        <v>336</v>
      </c>
      <c r="M6" s="61">
        <v>53</v>
      </c>
      <c r="N6" s="61">
        <v>668</v>
      </c>
      <c r="O6" s="61">
        <v>131</v>
      </c>
      <c r="P6" s="61">
        <v>10</v>
      </c>
      <c r="Q6" s="61">
        <v>29</v>
      </c>
      <c r="R6" s="61">
        <v>428</v>
      </c>
      <c r="S6" s="61">
        <v>70</v>
      </c>
      <c r="T6" s="61">
        <v>794</v>
      </c>
      <c r="U6" s="61">
        <v>133</v>
      </c>
      <c r="V6" s="61">
        <v>8</v>
      </c>
      <c r="W6" s="61">
        <v>32</v>
      </c>
      <c r="X6" s="61">
        <v>514</v>
      </c>
      <c r="Y6" s="61">
        <v>98</v>
      </c>
      <c r="Z6" s="61">
        <v>1054</v>
      </c>
      <c r="AA6" s="61">
        <v>144</v>
      </c>
      <c r="AB6" s="61">
        <v>4</v>
      </c>
      <c r="AC6" s="61">
        <v>30</v>
      </c>
      <c r="AD6" s="61">
        <v>726</v>
      </c>
      <c r="AE6" s="61">
        <v>121</v>
      </c>
      <c r="AF6" s="61">
        <v>1275</v>
      </c>
      <c r="AG6" s="61">
        <v>119</v>
      </c>
      <c r="AH6" s="61">
        <v>3</v>
      </c>
      <c r="AI6" s="61">
        <v>29</v>
      </c>
      <c r="AJ6" s="61">
        <v>956</v>
      </c>
      <c r="AK6" s="61">
        <v>128</v>
      </c>
      <c r="AL6" s="61">
        <v>1420</v>
      </c>
      <c r="AM6" s="61">
        <v>190</v>
      </c>
      <c r="AN6" s="61">
        <v>3</v>
      </c>
      <c r="AO6" s="61">
        <v>28</v>
      </c>
      <c r="AP6" s="61">
        <v>1027</v>
      </c>
      <c r="AQ6" s="61">
        <v>130</v>
      </c>
      <c r="AR6" s="61">
        <v>1776</v>
      </c>
      <c r="AS6" s="61">
        <v>213</v>
      </c>
      <c r="AT6" s="61">
        <v>3</v>
      </c>
      <c r="AU6" s="61">
        <v>31</v>
      </c>
      <c r="AV6" s="61">
        <v>1289</v>
      </c>
      <c r="AW6" s="61">
        <v>171</v>
      </c>
      <c r="AX6" s="61">
        <v>1883</v>
      </c>
      <c r="AY6" s="61">
        <v>219</v>
      </c>
      <c r="AZ6" s="61">
        <v>3</v>
      </c>
      <c r="BA6" s="61">
        <v>30</v>
      </c>
      <c r="BB6" s="61">
        <v>1343</v>
      </c>
      <c r="BC6" s="61">
        <v>191</v>
      </c>
      <c r="BD6" s="61">
        <v>1848</v>
      </c>
      <c r="BE6" s="61">
        <v>231</v>
      </c>
      <c r="BF6" s="61">
        <v>3</v>
      </c>
      <c r="BG6" s="61">
        <v>40</v>
      </c>
      <c r="BH6" s="61">
        <v>1289</v>
      </c>
      <c r="BI6" s="61">
        <v>167</v>
      </c>
      <c r="BJ6" s="61">
        <v>1554</v>
      </c>
      <c r="BK6" s="61">
        <v>191</v>
      </c>
      <c r="BL6" s="61">
        <v>2</v>
      </c>
      <c r="BM6" s="61">
        <v>43</v>
      </c>
      <c r="BN6" s="61">
        <v>1075</v>
      </c>
      <c r="BO6" s="61">
        <v>133</v>
      </c>
      <c r="BP6" s="61">
        <v>1533</v>
      </c>
      <c r="BQ6" s="61">
        <v>217</v>
      </c>
      <c r="BR6" s="61">
        <v>2</v>
      </c>
      <c r="BS6" s="61">
        <v>47</v>
      </c>
      <c r="BT6" s="61">
        <v>1026</v>
      </c>
      <c r="BU6" s="61">
        <v>134</v>
      </c>
      <c r="BV6" s="61">
        <v>1304</v>
      </c>
      <c r="BW6" s="61">
        <v>143</v>
      </c>
      <c r="BX6" s="61">
        <v>2</v>
      </c>
      <c r="BY6" s="61">
        <v>50</v>
      </c>
      <c r="BZ6" s="61">
        <v>873</v>
      </c>
      <c r="CA6" s="61">
        <v>115</v>
      </c>
    </row>
    <row r="7" spans="1:79" ht="31.5" x14ac:dyDescent="0.25">
      <c r="A7" s="13" t="s">
        <v>10</v>
      </c>
      <c r="B7" s="61">
        <v>1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1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1</v>
      </c>
      <c r="O7" s="61">
        <v>0</v>
      </c>
      <c r="P7" s="61" t="s">
        <v>58</v>
      </c>
      <c r="Q7" s="61">
        <v>0</v>
      </c>
      <c r="R7" s="61">
        <v>0</v>
      </c>
      <c r="S7" s="61">
        <v>0</v>
      </c>
      <c r="T7" s="61">
        <v>1</v>
      </c>
      <c r="U7" s="61">
        <v>0</v>
      </c>
      <c r="V7" s="61" t="s">
        <v>58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 t="s">
        <v>58</v>
      </c>
      <c r="AC7" s="61">
        <v>0</v>
      </c>
      <c r="AD7" s="61">
        <v>0</v>
      </c>
      <c r="AE7" s="61">
        <v>0</v>
      </c>
      <c r="AF7" s="61">
        <v>1</v>
      </c>
      <c r="AG7" s="61" t="s">
        <v>58</v>
      </c>
      <c r="AH7" s="61" t="s">
        <v>58</v>
      </c>
      <c r="AI7" s="61" t="s">
        <v>58</v>
      </c>
      <c r="AJ7" s="61">
        <v>1</v>
      </c>
      <c r="AK7" s="61" t="s">
        <v>58</v>
      </c>
      <c r="AL7" s="61">
        <v>1</v>
      </c>
      <c r="AM7" s="61">
        <v>0</v>
      </c>
      <c r="AN7" s="61" t="s">
        <v>58</v>
      </c>
      <c r="AO7" s="61">
        <v>0</v>
      </c>
      <c r="AP7" s="61">
        <v>1</v>
      </c>
      <c r="AQ7" s="61">
        <v>0</v>
      </c>
      <c r="AR7" s="61">
        <v>2</v>
      </c>
      <c r="AS7" s="61">
        <v>0</v>
      </c>
      <c r="AT7" s="61" t="s">
        <v>58</v>
      </c>
      <c r="AU7" s="61">
        <v>0</v>
      </c>
      <c r="AV7" s="61">
        <v>2</v>
      </c>
      <c r="AW7" s="61">
        <v>0</v>
      </c>
      <c r="AX7" s="61">
        <v>3</v>
      </c>
      <c r="AY7" s="61">
        <v>0</v>
      </c>
      <c r="AZ7" s="61" t="s">
        <v>58</v>
      </c>
      <c r="BA7" s="61">
        <v>0</v>
      </c>
      <c r="BB7" s="61">
        <v>2</v>
      </c>
      <c r="BC7" s="61">
        <v>0</v>
      </c>
      <c r="BD7" s="61" t="s">
        <v>56</v>
      </c>
      <c r="BE7" s="61" t="s">
        <v>56</v>
      </c>
      <c r="BF7" s="61" t="s">
        <v>58</v>
      </c>
      <c r="BG7" s="61" t="s">
        <v>56</v>
      </c>
      <c r="BH7" s="61" t="s">
        <v>56</v>
      </c>
      <c r="BI7" s="61" t="s">
        <v>56</v>
      </c>
      <c r="BJ7" s="61" t="s">
        <v>56</v>
      </c>
      <c r="BK7" s="61" t="s">
        <v>56</v>
      </c>
      <c r="BL7" s="61" t="s">
        <v>58</v>
      </c>
      <c r="BM7" s="61" t="s">
        <v>56</v>
      </c>
      <c r="BN7" s="61" t="s">
        <v>56</v>
      </c>
      <c r="BO7" s="61" t="s">
        <v>56</v>
      </c>
      <c r="BP7" s="61" t="s">
        <v>56</v>
      </c>
      <c r="BQ7" s="61" t="s">
        <v>56</v>
      </c>
      <c r="BR7" s="61" t="s">
        <v>58</v>
      </c>
      <c r="BS7" s="61" t="s">
        <v>56</v>
      </c>
      <c r="BT7" s="61" t="s">
        <v>56</v>
      </c>
      <c r="BU7" s="61" t="s">
        <v>56</v>
      </c>
      <c r="BV7" s="61" t="s">
        <v>56</v>
      </c>
      <c r="BW7" s="61" t="s">
        <v>56</v>
      </c>
      <c r="BX7" s="61" t="s">
        <v>58</v>
      </c>
      <c r="BY7" s="61" t="s">
        <v>56</v>
      </c>
      <c r="BZ7" s="61" t="s">
        <v>56</v>
      </c>
      <c r="CA7" s="61" t="s">
        <v>56</v>
      </c>
    </row>
    <row r="8" spans="1:79" ht="31.5" x14ac:dyDescent="0.25">
      <c r="A8" s="13" t="s">
        <v>11</v>
      </c>
      <c r="B8" s="61">
        <v>3325</v>
      </c>
      <c r="C8" s="61">
        <v>98</v>
      </c>
      <c r="D8" s="61">
        <v>2</v>
      </c>
      <c r="E8" s="61">
        <v>1567</v>
      </c>
      <c r="F8" s="61">
        <v>1439</v>
      </c>
      <c r="G8" s="61">
        <v>122</v>
      </c>
      <c r="H8" s="61">
        <v>4235</v>
      </c>
      <c r="I8" s="61">
        <v>100</v>
      </c>
      <c r="J8" s="61">
        <v>2</v>
      </c>
      <c r="K8" s="61">
        <v>1950</v>
      </c>
      <c r="L8" s="61">
        <v>1865</v>
      </c>
      <c r="M8" s="61">
        <v>203</v>
      </c>
      <c r="N8" s="61">
        <v>5849</v>
      </c>
      <c r="O8" s="61">
        <v>200</v>
      </c>
      <c r="P8" s="61">
        <v>4</v>
      </c>
      <c r="Q8" s="61">
        <v>2730</v>
      </c>
      <c r="R8" s="61">
        <v>2564</v>
      </c>
      <c r="S8" s="61">
        <v>273</v>
      </c>
      <c r="T8" s="61">
        <v>7173</v>
      </c>
      <c r="U8" s="61">
        <v>224</v>
      </c>
      <c r="V8" s="61">
        <v>5</v>
      </c>
      <c r="W8" s="61">
        <v>3305</v>
      </c>
      <c r="X8" s="61">
        <v>3097</v>
      </c>
      <c r="Y8" s="61">
        <v>285</v>
      </c>
      <c r="Z8" s="61">
        <v>11131</v>
      </c>
      <c r="AA8" s="61">
        <v>301</v>
      </c>
      <c r="AB8" s="61">
        <v>3</v>
      </c>
      <c r="AC8" s="61">
        <v>6064</v>
      </c>
      <c r="AD8" s="61">
        <v>4110</v>
      </c>
      <c r="AE8" s="61">
        <v>297</v>
      </c>
      <c r="AF8" s="61">
        <v>18142</v>
      </c>
      <c r="AG8" s="61">
        <v>449</v>
      </c>
      <c r="AH8" s="61">
        <v>7</v>
      </c>
      <c r="AI8" s="61">
        <v>10512</v>
      </c>
      <c r="AJ8" s="61">
        <v>6462</v>
      </c>
      <c r="AK8" s="61">
        <v>322</v>
      </c>
      <c r="AL8" s="61">
        <v>22445</v>
      </c>
      <c r="AM8" s="61">
        <v>487</v>
      </c>
      <c r="AN8" s="61">
        <v>5</v>
      </c>
      <c r="AO8" s="61">
        <v>13850</v>
      </c>
      <c r="AP8" s="61">
        <v>7527</v>
      </c>
      <c r="AQ8" s="61">
        <v>369</v>
      </c>
      <c r="AR8" s="61">
        <v>25983</v>
      </c>
      <c r="AS8" s="61">
        <v>504</v>
      </c>
      <c r="AT8" s="61">
        <v>4</v>
      </c>
      <c r="AU8" s="61">
        <v>16354</v>
      </c>
      <c r="AV8" s="61">
        <v>8462</v>
      </c>
      <c r="AW8" s="61">
        <v>445</v>
      </c>
      <c r="AX8" s="61">
        <v>31270</v>
      </c>
      <c r="AY8" s="61">
        <v>680</v>
      </c>
      <c r="AZ8" s="61">
        <v>3</v>
      </c>
      <c r="BA8" s="61">
        <v>18766</v>
      </c>
      <c r="BB8" s="61">
        <v>10664</v>
      </c>
      <c r="BC8" s="61">
        <v>492</v>
      </c>
      <c r="BD8" s="61">
        <v>36868</v>
      </c>
      <c r="BE8" s="61">
        <v>789</v>
      </c>
      <c r="BF8" s="61">
        <v>1</v>
      </c>
      <c r="BG8" s="61">
        <v>22879</v>
      </c>
      <c r="BH8" s="61">
        <v>11962</v>
      </c>
      <c r="BI8" s="61">
        <v>575</v>
      </c>
      <c r="BJ8" s="61">
        <v>42599</v>
      </c>
      <c r="BK8" s="61">
        <v>885</v>
      </c>
      <c r="BL8" s="61">
        <v>2</v>
      </c>
      <c r="BM8" s="61">
        <v>26688</v>
      </c>
      <c r="BN8" s="61">
        <v>13947</v>
      </c>
      <c r="BO8" s="61">
        <v>632</v>
      </c>
      <c r="BP8" s="61">
        <v>45197</v>
      </c>
      <c r="BQ8" s="61">
        <v>720</v>
      </c>
      <c r="BR8" s="61">
        <v>4</v>
      </c>
      <c r="BS8" s="61">
        <v>30652</v>
      </c>
      <c r="BT8" s="61">
        <v>12554</v>
      </c>
      <c r="BU8" s="61">
        <v>727</v>
      </c>
      <c r="BV8" s="61">
        <v>46135</v>
      </c>
      <c r="BW8" s="61">
        <v>810</v>
      </c>
      <c r="BX8" s="61">
        <v>2</v>
      </c>
      <c r="BY8" s="61">
        <v>28428</v>
      </c>
      <c r="BZ8" s="61">
        <v>14764</v>
      </c>
      <c r="CA8" s="61">
        <v>898</v>
      </c>
    </row>
    <row r="9" spans="1:79" ht="31.5" x14ac:dyDescent="0.25">
      <c r="A9" s="13" t="s">
        <v>12</v>
      </c>
      <c r="B9" s="61">
        <v>1209</v>
      </c>
      <c r="C9" s="61">
        <v>138</v>
      </c>
      <c r="D9" s="61">
        <v>2</v>
      </c>
      <c r="E9" s="61">
        <v>150</v>
      </c>
      <c r="F9" s="61">
        <v>802</v>
      </c>
      <c r="G9" s="61">
        <v>73</v>
      </c>
      <c r="H9" s="61">
        <v>1234</v>
      </c>
      <c r="I9" s="61">
        <v>137</v>
      </c>
      <c r="J9" s="61">
        <v>2</v>
      </c>
      <c r="K9" s="61">
        <v>163</v>
      </c>
      <c r="L9" s="61">
        <v>804</v>
      </c>
      <c r="M9" s="61">
        <v>96</v>
      </c>
      <c r="N9" s="61">
        <v>1425</v>
      </c>
      <c r="O9" s="61">
        <v>135</v>
      </c>
      <c r="P9" s="61">
        <v>2</v>
      </c>
      <c r="Q9" s="61">
        <v>116</v>
      </c>
      <c r="R9" s="61">
        <v>995</v>
      </c>
      <c r="S9" s="61">
        <v>116</v>
      </c>
      <c r="T9" s="61">
        <v>1584</v>
      </c>
      <c r="U9" s="61">
        <v>139</v>
      </c>
      <c r="V9" s="61">
        <v>1</v>
      </c>
      <c r="W9" s="61">
        <v>134</v>
      </c>
      <c r="X9" s="61">
        <v>1119</v>
      </c>
      <c r="Y9" s="61">
        <v>138</v>
      </c>
      <c r="Z9" s="61">
        <v>2179</v>
      </c>
      <c r="AA9" s="61">
        <v>165</v>
      </c>
      <c r="AB9" s="61">
        <v>1</v>
      </c>
      <c r="AC9" s="61">
        <v>180</v>
      </c>
      <c r="AD9" s="61">
        <v>1529</v>
      </c>
      <c r="AE9" s="61">
        <v>239</v>
      </c>
      <c r="AF9" s="61">
        <v>3174</v>
      </c>
      <c r="AG9" s="61">
        <v>248</v>
      </c>
      <c r="AH9" s="61">
        <v>1</v>
      </c>
      <c r="AI9" s="61">
        <v>245</v>
      </c>
      <c r="AJ9" s="61">
        <v>2332</v>
      </c>
      <c r="AK9" s="61">
        <v>289</v>
      </c>
      <c r="AL9" s="61">
        <v>4094</v>
      </c>
      <c r="AM9" s="61">
        <v>329</v>
      </c>
      <c r="AN9" s="61">
        <v>1</v>
      </c>
      <c r="AO9" s="61">
        <v>283</v>
      </c>
      <c r="AP9" s="61">
        <v>2990</v>
      </c>
      <c r="AQ9" s="61">
        <v>277</v>
      </c>
      <c r="AR9" s="61">
        <v>4675</v>
      </c>
      <c r="AS9" s="61">
        <v>433</v>
      </c>
      <c r="AT9" s="61">
        <v>1</v>
      </c>
      <c r="AU9" s="61">
        <v>346</v>
      </c>
      <c r="AV9" s="61">
        <v>3485</v>
      </c>
      <c r="AW9" s="61">
        <v>294</v>
      </c>
      <c r="AX9" s="61">
        <v>5315</v>
      </c>
      <c r="AY9" s="61">
        <v>492</v>
      </c>
      <c r="AZ9" s="61">
        <v>1</v>
      </c>
      <c r="BA9" s="61">
        <v>469</v>
      </c>
      <c r="BB9" s="61">
        <v>3993</v>
      </c>
      <c r="BC9" s="61">
        <v>278</v>
      </c>
      <c r="BD9" s="61">
        <v>5589</v>
      </c>
      <c r="BE9" s="61">
        <v>484</v>
      </c>
      <c r="BF9" s="61">
        <v>1</v>
      </c>
      <c r="BG9" s="61">
        <v>473</v>
      </c>
      <c r="BH9" s="61">
        <v>4329</v>
      </c>
      <c r="BI9" s="61">
        <v>228</v>
      </c>
      <c r="BJ9" s="61">
        <v>6165</v>
      </c>
      <c r="BK9" s="61">
        <v>563</v>
      </c>
      <c r="BL9" s="61">
        <v>1</v>
      </c>
      <c r="BM9" s="61">
        <v>630</v>
      </c>
      <c r="BN9" s="61">
        <v>4678</v>
      </c>
      <c r="BO9" s="61">
        <v>206</v>
      </c>
      <c r="BP9" s="61">
        <v>7879</v>
      </c>
      <c r="BQ9" s="61">
        <v>627</v>
      </c>
      <c r="BR9" s="61">
        <v>1</v>
      </c>
      <c r="BS9" s="61">
        <v>1272</v>
      </c>
      <c r="BT9" s="61">
        <v>5654</v>
      </c>
      <c r="BU9" s="61">
        <v>229</v>
      </c>
      <c r="BV9" s="61">
        <v>9082</v>
      </c>
      <c r="BW9" s="61">
        <v>717</v>
      </c>
      <c r="BX9" s="61">
        <v>1</v>
      </c>
      <c r="BY9" s="61">
        <v>1540</v>
      </c>
      <c r="BZ9" s="61">
        <v>6477</v>
      </c>
      <c r="CA9" s="61">
        <v>223</v>
      </c>
    </row>
    <row r="10" spans="1:79" ht="47.25" x14ac:dyDescent="0.25">
      <c r="A10" s="13" t="s">
        <v>13</v>
      </c>
      <c r="B10" s="61">
        <v>1179</v>
      </c>
      <c r="C10" s="61">
        <v>81</v>
      </c>
      <c r="D10" s="61">
        <v>2</v>
      </c>
      <c r="E10" s="61">
        <v>538</v>
      </c>
      <c r="F10" s="61">
        <v>512</v>
      </c>
      <c r="G10" s="61">
        <v>34</v>
      </c>
      <c r="H10" s="61">
        <v>1282</v>
      </c>
      <c r="I10" s="61">
        <v>85</v>
      </c>
      <c r="J10" s="61">
        <v>7</v>
      </c>
      <c r="K10" s="61">
        <v>571</v>
      </c>
      <c r="L10" s="61">
        <v>552</v>
      </c>
      <c r="M10" s="61">
        <v>56</v>
      </c>
      <c r="N10" s="61">
        <v>1500</v>
      </c>
      <c r="O10" s="61">
        <v>102</v>
      </c>
      <c r="P10" s="61">
        <v>20</v>
      </c>
      <c r="Q10" s="61">
        <v>731</v>
      </c>
      <c r="R10" s="61">
        <v>563</v>
      </c>
      <c r="S10" s="61">
        <v>80</v>
      </c>
      <c r="T10" s="61">
        <v>1588</v>
      </c>
      <c r="U10" s="61">
        <v>88</v>
      </c>
      <c r="V10" s="61">
        <v>3</v>
      </c>
      <c r="W10" s="61">
        <v>663</v>
      </c>
      <c r="X10" s="61">
        <v>720</v>
      </c>
      <c r="Y10" s="61">
        <v>95</v>
      </c>
      <c r="Z10" s="61">
        <v>1758</v>
      </c>
      <c r="AA10" s="61">
        <v>101</v>
      </c>
      <c r="AB10" s="61">
        <v>3</v>
      </c>
      <c r="AC10" s="61">
        <v>783</v>
      </c>
      <c r="AD10" s="61">
        <v>721</v>
      </c>
      <c r="AE10" s="61">
        <v>116</v>
      </c>
      <c r="AF10" s="61">
        <v>2007</v>
      </c>
      <c r="AG10" s="61">
        <v>103</v>
      </c>
      <c r="AH10" s="61">
        <v>3</v>
      </c>
      <c r="AI10" s="61">
        <v>924</v>
      </c>
      <c r="AJ10" s="61">
        <v>851</v>
      </c>
      <c r="AK10" s="61">
        <v>105</v>
      </c>
      <c r="AL10" s="61">
        <v>2762</v>
      </c>
      <c r="AM10" s="61">
        <v>125</v>
      </c>
      <c r="AN10" s="61">
        <v>2</v>
      </c>
      <c r="AO10" s="61">
        <v>1446</v>
      </c>
      <c r="AP10" s="61">
        <v>1041</v>
      </c>
      <c r="AQ10" s="61">
        <v>89</v>
      </c>
      <c r="AR10" s="61">
        <v>3202</v>
      </c>
      <c r="AS10" s="61">
        <v>127</v>
      </c>
      <c r="AT10" s="61">
        <v>3</v>
      </c>
      <c r="AU10" s="61">
        <v>1711</v>
      </c>
      <c r="AV10" s="61">
        <v>1179</v>
      </c>
      <c r="AW10" s="61">
        <v>102</v>
      </c>
      <c r="AX10" s="61">
        <v>3507</v>
      </c>
      <c r="AY10" s="61">
        <v>133</v>
      </c>
      <c r="AZ10" s="61">
        <v>8</v>
      </c>
      <c r="BA10" s="61">
        <v>1942</v>
      </c>
      <c r="BB10" s="61">
        <v>1222</v>
      </c>
      <c r="BC10" s="61">
        <v>129</v>
      </c>
      <c r="BD10" s="61">
        <v>4019</v>
      </c>
      <c r="BE10" s="61">
        <v>172</v>
      </c>
      <c r="BF10" s="61">
        <v>10</v>
      </c>
      <c r="BG10" s="61">
        <v>1966</v>
      </c>
      <c r="BH10" s="61">
        <v>1585</v>
      </c>
      <c r="BI10" s="61">
        <v>164</v>
      </c>
      <c r="BJ10" s="61">
        <v>3967</v>
      </c>
      <c r="BK10" s="61">
        <v>177</v>
      </c>
      <c r="BL10" s="61">
        <v>11</v>
      </c>
      <c r="BM10" s="61">
        <v>1845</v>
      </c>
      <c r="BN10" s="61">
        <v>1645</v>
      </c>
      <c r="BO10" s="61">
        <v>173</v>
      </c>
      <c r="BP10" s="61">
        <v>3981</v>
      </c>
      <c r="BQ10" s="61">
        <v>190</v>
      </c>
      <c r="BR10" s="61">
        <v>7</v>
      </c>
      <c r="BS10" s="61">
        <v>1790</v>
      </c>
      <c r="BT10" s="61">
        <v>1710</v>
      </c>
      <c r="BU10" s="61">
        <v>183</v>
      </c>
      <c r="BV10" s="61">
        <v>3935</v>
      </c>
      <c r="BW10" s="61">
        <v>215</v>
      </c>
      <c r="BX10" s="61">
        <v>7</v>
      </c>
      <c r="BY10" s="61">
        <v>1758</v>
      </c>
      <c r="BZ10" s="61">
        <v>1687</v>
      </c>
      <c r="CA10" s="61">
        <v>178</v>
      </c>
    </row>
    <row r="11" spans="1:79" x14ac:dyDescent="0.25">
      <c r="A11" s="13" t="s">
        <v>14</v>
      </c>
      <c r="B11" s="61">
        <v>67</v>
      </c>
      <c r="C11" s="61">
        <v>7</v>
      </c>
      <c r="D11" s="61">
        <v>0</v>
      </c>
      <c r="E11" s="61">
        <v>1</v>
      </c>
      <c r="F11" s="61">
        <v>36</v>
      </c>
      <c r="G11" s="61">
        <v>21</v>
      </c>
      <c r="H11" s="61">
        <v>97</v>
      </c>
      <c r="I11" s="61">
        <v>12</v>
      </c>
      <c r="J11" s="61">
        <v>0</v>
      </c>
      <c r="K11" s="61">
        <v>5</v>
      </c>
      <c r="L11" s="61">
        <v>51</v>
      </c>
      <c r="M11" s="61">
        <v>26</v>
      </c>
      <c r="N11" s="61">
        <v>112</v>
      </c>
      <c r="O11" s="61">
        <v>10</v>
      </c>
      <c r="P11" s="61">
        <v>0</v>
      </c>
      <c r="Q11" s="61">
        <v>2</v>
      </c>
      <c r="R11" s="61">
        <v>55</v>
      </c>
      <c r="S11" s="61">
        <v>37</v>
      </c>
      <c r="T11" s="61">
        <v>158</v>
      </c>
      <c r="U11" s="61">
        <v>13</v>
      </c>
      <c r="V11" s="61">
        <v>0</v>
      </c>
      <c r="W11" s="61">
        <v>3</v>
      </c>
      <c r="X11" s="61">
        <v>71</v>
      </c>
      <c r="Y11" s="61">
        <v>64</v>
      </c>
      <c r="Z11" s="61">
        <v>532</v>
      </c>
      <c r="AA11" s="61">
        <v>29</v>
      </c>
      <c r="AB11" s="61">
        <v>0</v>
      </c>
      <c r="AC11" s="61">
        <v>4</v>
      </c>
      <c r="AD11" s="61">
        <v>408</v>
      </c>
      <c r="AE11" s="61">
        <v>83</v>
      </c>
      <c r="AF11" s="61">
        <v>722</v>
      </c>
      <c r="AG11" s="61">
        <v>37</v>
      </c>
      <c r="AH11" s="61">
        <v>0</v>
      </c>
      <c r="AI11" s="61">
        <v>5</v>
      </c>
      <c r="AJ11" s="61">
        <v>598</v>
      </c>
      <c r="AK11" s="61">
        <v>72</v>
      </c>
      <c r="AL11" s="61">
        <v>706</v>
      </c>
      <c r="AM11" s="61">
        <v>35</v>
      </c>
      <c r="AN11" s="61">
        <v>0</v>
      </c>
      <c r="AO11" s="61">
        <v>4</v>
      </c>
      <c r="AP11" s="61">
        <v>576</v>
      </c>
      <c r="AQ11" s="61">
        <v>84</v>
      </c>
      <c r="AR11" s="61">
        <v>873</v>
      </c>
      <c r="AS11" s="61">
        <v>60</v>
      </c>
      <c r="AT11" s="61">
        <v>0</v>
      </c>
      <c r="AU11" s="61">
        <v>4</v>
      </c>
      <c r="AV11" s="61">
        <v>696</v>
      </c>
      <c r="AW11" s="61">
        <v>105</v>
      </c>
      <c r="AX11" s="61">
        <v>369</v>
      </c>
      <c r="AY11" s="61">
        <v>37</v>
      </c>
      <c r="AZ11" s="61">
        <v>0</v>
      </c>
      <c r="BA11" s="61">
        <v>5</v>
      </c>
      <c r="BB11" s="61">
        <v>178</v>
      </c>
      <c r="BC11" s="61">
        <v>141</v>
      </c>
      <c r="BD11" s="61">
        <v>396</v>
      </c>
      <c r="BE11" s="61">
        <v>18</v>
      </c>
      <c r="BF11" s="61">
        <v>0</v>
      </c>
      <c r="BG11" s="61">
        <v>4</v>
      </c>
      <c r="BH11" s="61">
        <v>194</v>
      </c>
      <c r="BI11" s="61">
        <v>166</v>
      </c>
      <c r="BJ11" s="61">
        <v>1080</v>
      </c>
      <c r="BK11" s="61">
        <v>38</v>
      </c>
      <c r="BL11" s="61" t="s">
        <v>56</v>
      </c>
      <c r="BM11" s="61">
        <v>5</v>
      </c>
      <c r="BN11" s="61">
        <v>832</v>
      </c>
      <c r="BO11" s="61">
        <v>188</v>
      </c>
      <c r="BP11" s="61">
        <v>1042</v>
      </c>
      <c r="BQ11" s="61">
        <v>45</v>
      </c>
      <c r="BR11" s="61" t="s">
        <v>56</v>
      </c>
      <c r="BS11" s="61">
        <v>9</v>
      </c>
      <c r="BT11" s="61">
        <v>768</v>
      </c>
      <c r="BU11" s="61">
        <v>202</v>
      </c>
      <c r="BV11" s="61">
        <v>583</v>
      </c>
      <c r="BW11" s="61">
        <v>24</v>
      </c>
      <c r="BX11" s="61" t="s">
        <v>56</v>
      </c>
      <c r="BY11" s="61">
        <v>7</v>
      </c>
      <c r="BZ11" s="61">
        <v>406</v>
      </c>
      <c r="CA11" s="61">
        <v>137</v>
      </c>
    </row>
    <row r="12" spans="1:79" ht="94.5" x14ac:dyDescent="0.25">
      <c r="A12" s="13" t="s">
        <v>15</v>
      </c>
      <c r="B12" s="61">
        <v>1480</v>
      </c>
      <c r="C12" s="61">
        <v>44</v>
      </c>
      <c r="D12" s="61">
        <v>0</v>
      </c>
      <c r="E12" s="61">
        <v>1137</v>
      </c>
      <c r="F12" s="61">
        <v>277</v>
      </c>
      <c r="G12" s="61">
        <v>13</v>
      </c>
      <c r="H12" s="61">
        <v>2523</v>
      </c>
      <c r="I12" s="61">
        <v>77</v>
      </c>
      <c r="J12" s="61">
        <v>0</v>
      </c>
      <c r="K12" s="61">
        <v>1997</v>
      </c>
      <c r="L12" s="61">
        <v>423</v>
      </c>
      <c r="M12" s="61">
        <v>17</v>
      </c>
      <c r="N12" s="61">
        <v>3680</v>
      </c>
      <c r="O12" s="61">
        <v>100</v>
      </c>
      <c r="P12" s="61">
        <v>0</v>
      </c>
      <c r="Q12" s="61">
        <v>2590</v>
      </c>
      <c r="R12" s="61">
        <v>961</v>
      </c>
      <c r="S12" s="61">
        <v>23</v>
      </c>
      <c r="T12" s="61">
        <v>4294</v>
      </c>
      <c r="U12" s="61">
        <v>111</v>
      </c>
      <c r="V12" s="61">
        <v>0</v>
      </c>
      <c r="W12" s="61">
        <v>2492</v>
      </c>
      <c r="X12" s="61">
        <v>1643</v>
      </c>
      <c r="Y12" s="61">
        <v>31</v>
      </c>
      <c r="Z12" s="61">
        <v>5778</v>
      </c>
      <c r="AA12" s="61">
        <v>160</v>
      </c>
      <c r="AB12" s="61">
        <v>0</v>
      </c>
      <c r="AC12" s="61">
        <v>3639</v>
      </c>
      <c r="AD12" s="61">
        <v>1921</v>
      </c>
      <c r="AE12" s="61">
        <v>32</v>
      </c>
      <c r="AF12" s="61">
        <v>282</v>
      </c>
      <c r="AG12" s="61">
        <v>55</v>
      </c>
      <c r="AH12" s="61">
        <v>1</v>
      </c>
      <c r="AI12" s="61">
        <v>52</v>
      </c>
      <c r="AJ12" s="61">
        <v>90</v>
      </c>
      <c r="AK12" s="61">
        <v>41</v>
      </c>
      <c r="AL12" s="61">
        <v>385</v>
      </c>
      <c r="AM12" s="61">
        <v>83</v>
      </c>
      <c r="AN12" s="61">
        <v>1</v>
      </c>
      <c r="AO12" s="61">
        <v>59</v>
      </c>
      <c r="AP12" s="61">
        <v>132</v>
      </c>
      <c r="AQ12" s="61">
        <v>45</v>
      </c>
      <c r="AR12" s="61">
        <v>463</v>
      </c>
      <c r="AS12" s="61">
        <v>100</v>
      </c>
      <c r="AT12" s="61">
        <v>1</v>
      </c>
      <c r="AU12" s="61">
        <v>70</v>
      </c>
      <c r="AV12" s="61">
        <v>165</v>
      </c>
      <c r="AW12" s="61">
        <v>54</v>
      </c>
      <c r="AX12" s="61">
        <v>629</v>
      </c>
      <c r="AY12" s="61">
        <v>129</v>
      </c>
      <c r="AZ12" s="61">
        <v>1</v>
      </c>
      <c r="BA12" s="61">
        <v>75</v>
      </c>
      <c r="BB12" s="61">
        <v>223</v>
      </c>
      <c r="BC12" s="61">
        <v>66</v>
      </c>
      <c r="BD12" s="61">
        <v>809</v>
      </c>
      <c r="BE12" s="61">
        <v>210</v>
      </c>
      <c r="BF12" s="61">
        <v>1</v>
      </c>
      <c r="BG12" s="61">
        <v>71</v>
      </c>
      <c r="BH12" s="61">
        <v>313</v>
      </c>
      <c r="BI12" s="61">
        <v>129</v>
      </c>
      <c r="BJ12" s="61">
        <v>770</v>
      </c>
      <c r="BK12" s="61">
        <v>180</v>
      </c>
      <c r="BL12" s="61" t="s">
        <v>56</v>
      </c>
      <c r="BM12" s="61">
        <v>45</v>
      </c>
      <c r="BN12" s="61">
        <v>222</v>
      </c>
      <c r="BO12" s="61">
        <v>117</v>
      </c>
      <c r="BP12" s="61">
        <v>10441</v>
      </c>
      <c r="BQ12" s="61">
        <v>465</v>
      </c>
      <c r="BR12" s="61">
        <v>1</v>
      </c>
      <c r="BS12" s="61">
        <v>5626</v>
      </c>
      <c r="BT12" s="61">
        <v>4079</v>
      </c>
      <c r="BU12" s="61">
        <v>124</v>
      </c>
      <c r="BV12" s="61">
        <v>11815</v>
      </c>
      <c r="BW12" s="61">
        <v>540</v>
      </c>
      <c r="BX12" s="61" t="s">
        <v>56</v>
      </c>
      <c r="BY12" s="61">
        <v>5682</v>
      </c>
      <c r="BZ12" s="61">
        <v>5232</v>
      </c>
      <c r="CA12" s="61">
        <v>201</v>
      </c>
    </row>
    <row r="13" spans="1:79" ht="31.5" x14ac:dyDescent="0.25">
      <c r="A13" s="13" t="s">
        <v>16</v>
      </c>
      <c r="B13" s="61">
        <v>3</v>
      </c>
      <c r="C13" s="61">
        <v>1</v>
      </c>
      <c r="D13" s="61" t="s">
        <v>58</v>
      </c>
      <c r="E13" s="61">
        <v>0</v>
      </c>
      <c r="F13" s="61">
        <v>0</v>
      </c>
      <c r="G13" s="61">
        <v>0</v>
      </c>
      <c r="H13" s="61">
        <v>5</v>
      </c>
      <c r="I13" s="61">
        <v>1</v>
      </c>
      <c r="J13" s="61">
        <v>0</v>
      </c>
      <c r="K13" s="61">
        <v>0</v>
      </c>
      <c r="L13" s="61">
        <v>1</v>
      </c>
      <c r="M13" s="61">
        <v>0</v>
      </c>
      <c r="N13" s="61">
        <v>8</v>
      </c>
      <c r="O13" s="61">
        <v>1</v>
      </c>
      <c r="P13" s="61" t="s">
        <v>58</v>
      </c>
      <c r="Q13" s="61">
        <v>0</v>
      </c>
      <c r="R13" s="61">
        <v>3</v>
      </c>
      <c r="S13" s="61">
        <v>1</v>
      </c>
      <c r="T13" s="61">
        <v>15</v>
      </c>
      <c r="U13" s="61">
        <v>1</v>
      </c>
      <c r="V13" s="61" t="s">
        <v>58</v>
      </c>
      <c r="W13" s="61">
        <v>1</v>
      </c>
      <c r="X13" s="61">
        <v>6</v>
      </c>
      <c r="Y13" s="61">
        <v>3</v>
      </c>
      <c r="Z13" s="61">
        <v>24</v>
      </c>
      <c r="AA13" s="61">
        <v>3</v>
      </c>
      <c r="AB13" s="61" t="s">
        <v>58</v>
      </c>
      <c r="AC13" s="61">
        <v>0</v>
      </c>
      <c r="AD13" s="61">
        <v>10</v>
      </c>
      <c r="AE13" s="61">
        <v>4</v>
      </c>
      <c r="AF13" s="61">
        <v>29</v>
      </c>
      <c r="AG13" s="61">
        <v>5</v>
      </c>
      <c r="AH13" s="61" t="s">
        <v>58</v>
      </c>
      <c r="AI13" s="61">
        <v>3</v>
      </c>
      <c r="AJ13" s="61">
        <v>75</v>
      </c>
      <c r="AK13" s="61">
        <v>34</v>
      </c>
      <c r="AL13" s="61">
        <v>32</v>
      </c>
      <c r="AM13" s="61">
        <v>7</v>
      </c>
      <c r="AN13" s="61" t="s">
        <v>58</v>
      </c>
      <c r="AO13" s="61">
        <v>0</v>
      </c>
      <c r="AP13" s="61">
        <v>14</v>
      </c>
      <c r="AQ13" s="61">
        <v>4</v>
      </c>
      <c r="AR13" s="61">
        <v>32</v>
      </c>
      <c r="AS13" s="61">
        <v>7</v>
      </c>
      <c r="AT13" s="61" t="s">
        <v>58</v>
      </c>
      <c r="AU13" s="61">
        <v>0</v>
      </c>
      <c r="AV13" s="61">
        <v>18</v>
      </c>
      <c r="AW13" s="61">
        <v>3</v>
      </c>
      <c r="AX13" s="61">
        <v>26</v>
      </c>
      <c r="AY13" s="61">
        <v>6</v>
      </c>
      <c r="AZ13" s="61" t="s">
        <v>58</v>
      </c>
      <c r="BA13" s="61">
        <v>0</v>
      </c>
      <c r="BB13" s="61">
        <v>14</v>
      </c>
      <c r="BC13" s="61">
        <v>3</v>
      </c>
      <c r="BD13" s="61">
        <v>29</v>
      </c>
      <c r="BE13" s="61">
        <v>8</v>
      </c>
      <c r="BF13" s="61" t="s">
        <v>58</v>
      </c>
      <c r="BG13" s="61">
        <v>0</v>
      </c>
      <c r="BH13" s="61">
        <v>15</v>
      </c>
      <c r="BI13" s="61">
        <v>3</v>
      </c>
      <c r="BJ13" s="61">
        <v>29</v>
      </c>
      <c r="BK13" s="61">
        <v>9</v>
      </c>
      <c r="BL13" s="61" t="s">
        <v>58</v>
      </c>
      <c r="BM13" s="61">
        <v>0</v>
      </c>
      <c r="BN13" s="61">
        <v>16</v>
      </c>
      <c r="BO13" s="61">
        <v>3</v>
      </c>
      <c r="BP13" s="61">
        <v>40</v>
      </c>
      <c r="BQ13" s="61">
        <v>9</v>
      </c>
      <c r="BR13" s="61" t="s">
        <v>58</v>
      </c>
      <c r="BS13" s="61">
        <v>1</v>
      </c>
      <c r="BT13" s="61">
        <v>27</v>
      </c>
      <c r="BU13" s="61">
        <v>2</v>
      </c>
      <c r="BV13" s="61">
        <v>44</v>
      </c>
      <c r="BW13" s="61">
        <v>11</v>
      </c>
      <c r="BX13" s="61" t="s">
        <v>56</v>
      </c>
      <c r="BY13" s="61">
        <v>1</v>
      </c>
      <c r="BZ13" s="61">
        <v>26</v>
      </c>
      <c r="CA13" s="61">
        <v>2</v>
      </c>
    </row>
    <row r="14" spans="1:79" x14ac:dyDescent="0.25">
      <c r="A14" s="13" t="s">
        <v>17</v>
      </c>
      <c r="B14" s="61">
        <v>1692</v>
      </c>
      <c r="C14" s="61">
        <v>115</v>
      </c>
      <c r="D14" s="61">
        <v>2</v>
      </c>
      <c r="E14" s="61">
        <v>811</v>
      </c>
      <c r="F14" s="61">
        <v>502</v>
      </c>
      <c r="G14" s="61">
        <v>249</v>
      </c>
      <c r="H14" s="61">
        <v>2149</v>
      </c>
      <c r="I14" s="61">
        <v>119</v>
      </c>
      <c r="J14" s="61">
        <v>5</v>
      </c>
      <c r="K14" s="61">
        <v>1003</v>
      </c>
      <c r="L14" s="61">
        <v>770</v>
      </c>
      <c r="M14" s="61">
        <v>236</v>
      </c>
      <c r="N14" s="61">
        <v>2316</v>
      </c>
      <c r="O14" s="61">
        <v>122</v>
      </c>
      <c r="P14" s="61">
        <v>5</v>
      </c>
      <c r="Q14" s="61">
        <v>1059</v>
      </c>
      <c r="R14" s="61" t="s">
        <v>58</v>
      </c>
      <c r="S14" s="61">
        <v>123</v>
      </c>
      <c r="T14" s="61">
        <v>3033</v>
      </c>
      <c r="U14" s="61">
        <v>125</v>
      </c>
      <c r="V14" s="61">
        <v>2</v>
      </c>
      <c r="W14" s="61">
        <v>1409</v>
      </c>
      <c r="X14" s="61">
        <v>1155</v>
      </c>
      <c r="Y14" s="61">
        <v>320</v>
      </c>
      <c r="Z14" s="61">
        <v>3418</v>
      </c>
      <c r="AA14" s="61">
        <v>123</v>
      </c>
      <c r="AB14" s="61">
        <v>3</v>
      </c>
      <c r="AC14" s="61">
        <v>1415</v>
      </c>
      <c r="AD14" s="61">
        <v>1442</v>
      </c>
      <c r="AE14" s="61">
        <v>406</v>
      </c>
      <c r="AF14" s="61">
        <v>5046</v>
      </c>
      <c r="AG14" s="61">
        <v>120</v>
      </c>
      <c r="AH14" s="61">
        <v>1</v>
      </c>
      <c r="AI14" s="61">
        <v>1557</v>
      </c>
      <c r="AJ14" s="61">
        <v>2382</v>
      </c>
      <c r="AK14" s="61">
        <v>883</v>
      </c>
      <c r="AL14" s="61">
        <v>4540</v>
      </c>
      <c r="AM14" s="61">
        <v>144</v>
      </c>
      <c r="AN14" s="61">
        <v>2</v>
      </c>
      <c r="AO14" s="61">
        <v>1669</v>
      </c>
      <c r="AP14" s="61">
        <v>1694</v>
      </c>
      <c r="AQ14" s="61">
        <v>896</v>
      </c>
      <c r="AR14" s="61">
        <v>5293</v>
      </c>
      <c r="AS14" s="61">
        <v>145</v>
      </c>
      <c r="AT14" s="61">
        <v>2</v>
      </c>
      <c r="AU14" s="61">
        <v>1820</v>
      </c>
      <c r="AV14" s="61">
        <v>2405</v>
      </c>
      <c r="AW14" s="61">
        <v>809</v>
      </c>
      <c r="AX14" s="61">
        <v>4795</v>
      </c>
      <c r="AY14" s="61">
        <v>161</v>
      </c>
      <c r="AZ14" s="61">
        <v>1</v>
      </c>
      <c r="BA14" s="61">
        <v>1447</v>
      </c>
      <c r="BB14" s="61">
        <v>2188</v>
      </c>
      <c r="BC14" s="61">
        <v>884</v>
      </c>
      <c r="BD14" s="61">
        <v>5941</v>
      </c>
      <c r="BE14" s="61">
        <v>207</v>
      </c>
      <c r="BF14" s="61">
        <v>2</v>
      </c>
      <c r="BG14" s="61">
        <v>2097</v>
      </c>
      <c r="BH14" s="61">
        <v>2516</v>
      </c>
      <c r="BI14" s="61">
        <v>1001</v>
      </c>
      <c r="BJ14" s="61">
        <v>6088</v>
      </c>
      <c r="BK14" s="61">
        <v>236</v>
      </c>
      <c r="BL14" s="61">
        <v>2</v>
      </c>
      <c r="BM14" s="61">
        <v>2279</v>
      </c>
      <c r="BN14" s="61">
        <v>2333</v>
      </c>
      <c r="BO14" s="61">
        <v>1128</v>
      </c>
      <c r="BP14" s="61">
        <v>6233</v>
      </c>
      <c r="BQ14" s="61">
        <v>203</v>
      </c>
      <c r="BR14" s="61">
        <v>3</v>
      </c>
      <c r="BS14" s="61">
        <v>1961</v>
      </c>
      <c r="BT14" s="61">
        <v>2618</v>
      </c>
      <c r="BU14" s="61">
        <v>1336</v>
      </c>
      <c r="BV14" s="61">
        <v>5745</v>
      </c>
      <c r="BW14" s="61">
        <v>231</v>
      </c>
      <c r="BX14" s="61">
        <v>5</v>
      </c>
      <c r="BY14" s="61">
        <v>1875</v>
      </c>
      <c r="BZ14" s="61">
        <v>2262</v>
      </c>
      <c r="CA14" s="61">
        <v>1298</v>
      </c>
    </row>
    <row r="15" spans="1:79" ht="31.5" x14ac:dyDescent="0.25">
      <c r="A15" s="13" t="s">
        <v>18</v>
      </c>
      <c r="B15" s="61">
        <v>91</v>
      </c>
      <c r="C15" s="61">
        <v>12</v>
      </c>
      <c r="D15" s="61">
        <v>0</v>
      </c>
      <c r="E15" s="61">
        <v>0</v>
      </c>
      <c r="F15" s="61">
        <v>62</v>
      </c>
      <c r="G15" s="61">
        <v>12</v>
      </c>
      <c r="H15" s="61">
        <v>135</v>
      </c>
      <c r="I15" s="61">
        <v>15</v>
      </c>
      <c r="J15" s="61">
        <v>0</v>
      </c>
      <c r="K15" s="61">
        <v>0</v>
      </c>
      <c r="L15" s="61">
        <v>95</v>
      </c>
      <c r="M15" s="61">
        <v>17</v>
      </c>
      <c r="N15" s="61">
        <v>201</v>
      </c>
      <c r="O15" s="61">
        <v>21</v>
      </c>
      <c r="P15" s="61">
        <v>0</v>
      </c>
      <c r="Q15" s="61">
        <v>1</v>
      </c>
      <c r="R15" s="61">
        <v>141</v>
      </c>
      <c r="S15" s="61">
        <v>24</v>
      </c>
      <c r="T15" s="61">
        <v>264</v>
      </c>
      <c r="U15" s="61">
        <v>25</v>
      </c>
      <c r="V15" s="61">
        <v>0</v>
      </c>
      <c r="W15" s="61">
        <v>0</v>
      </c>
      <c r="X15" s="61">
        <v>190</v>
      </c>
      <c r="Y15" s="61">
        <v>29</v>
      </c>
      <c r="Z15" s="61">
        <v>321</v>
      </c>
      <c r="AA15" s="61">
        <v>33</v>
      </c>
      <c r="AB15" s="61">
        <v>0</v>
      </c>
      <c r="AC15" s="61">
        <v>1</v>
      </c>
      <c r="AD15" s="61">
        <v>224</v>
      </c>
      <c r="AE15" s="61">
        <v>33</v>
      </c>
      <c r="AF15" s="61">
        <v>381</v>
      </c>
      <c r="AG15" s="61">
        <v>60</v>
      </c>
      <c r="AH15" s="61">
        <v>0</v>
      </c>
      <c r="AI15" s="61">
        <v>1</v>
      </c>
      <c r="AJ15" s="61">
        <v>238</v>
      </c>
      <c r="AK15" s="61">
        <v>41</v>
      </c>
      <c r="AL15" s="61">
        <v>438</v>
      </c>
      <c r="AM15" s="61">
        <v>63</v>
      </c>
      <c r="AN15" s="61">
        <v>0</v>
      </c>
      <c r="AO15" s="61">
        <v>1</v>
      </c>
      <c r="AP15" s="61">
        <v>268</v>
      </c>
      <c r="AQ15" s="61">
        <v>44</v>
      </c>
      <c r="AR15" s="61">
        <v>469</v>
      </c>
      <c r="AS15" s="61">
        <v>68</v>
      </c>
      <c r="AT15" s="61">
        <v>1</v>
      </c>
      <c r="AU15" s="61">
        <v>1</v>
      </c>
      <c r="AV15" s="61">
        <v>298</v>
      </c>
      <c r="AW15" s="61">
        <v>45</v>
      </c>
      <c r="AX15" s="61">
        <v>557</v>
      </c>
      <c r="AY15" s="61">
        <v>87</v>
      </c>
      <c r="AZ15" s="61">
        <v>1</v>
      </c>
      <c r="BA15" s="61">
        <v>2</v>
      </c>
      <c r="BB15" s="61">
        <v>348</v>
      </c>
      <c r="BC15" s="61">
        <v>49</v>
      </c>
      <c r="BD15" s="61">
        <v>585</v>
      </c>
      <c r="BE15" s="61">
        <v>99</v>
      </c>
      <c r="BF15" s="61" t="s">
        <v>58</v>
      </c>
      <c r="BG15" s="61">
        <v>4</v>
      </c>
      <c r="BH15" s="61">
        <v>346</v>
      </c>
      <c r="BI15" s="61">
        <v>55</v>
      </c>
      <c r="BJ15" s="61">
        <v>605</v>
      </c>
      <c r="BK15" s="61">
        <v>91</v>
      </c>
      <c r="BL15" s="61" t="s">
        <v>56</v>
      </c>
      <c r="BM15" s="61">
        <v>2</v>
      </c>
      <c r="BN15" s="61">
        <v>380</v>
      </c>
      <c r="BO15" s="61">
        <v>45</v>
      </c>
      <c r="BP15" s="61">
        <v>589</v>
      </c>
      <c r="BQ15" s="61">
        <v>96</v>
      </c>
      <c r="BR15" s="61">
        <v>0</v>
      </c>
      <c r="BS15" s="61">
        <v>6</v>
      </c>
      <c r="BT15" s="61">
        <v>368</v>
      </c>
      <c r="BU15" s="61">
        <v>60</v>
      </c>
      <c r="BV15" s="61">
        <v>750</v>
      </c>
      <c r="BW15" s="61">
        <v>140</v>
      </c>
      <c r="BX15" s="61">
        <v>0</v>
      </c>
      <c r="BY15" s="61">
        <v>80</v>
      </c>
      <c r="BZ15" s="61">
        <v>417</v>
      </c>
      <c r="CA15" s="61">
        <v>51</v>
      </c>
    </row>
    <row r="16" spans="1:79" ht="47.25" x14ac:dyDescent="0.25">
      <c r="A16" s="13" t="s">
        <v>19</v>
      </c>
      <c r="B16" s="61">
        <v>338</v>
      </c>
      <c r="C16" s="61">
        <v>122</v>
      </c>
      <c r="D16" s="61">
        <v>94</v>
      </c>
      <c r="E16" s="61">
        <v>45</v>
      </c>
      <c r="F16" s="61">
        <v>126</v>
      </c>
      <c r="G16" s="61">
        <v>28</v>
      </c>
      <c r="H16" s="61">
        <v>336</v>
      </c>
      <c r="I16" s="61">
        <v>104</v>
      </c>
      <c r="J16" s="61">
        <v>81</v>
      </c>
      <c r="K16" s="61">
        <v>36</v>
      </c>
      <c r="L16" s="61">
        <v>150</v>
      </c>
      <c r="M16" s="61">
        <v>30</v>
      </c>
      <c r="N16" s="61">
        <v>550</v>
      </c>
      <c r="O16" s="61">
        <v>71</v>
      </c>
      <c r="P16" s="61">
        <v>44</v>
      </c>
      <c r="Q16" s="61">
        <v>16</v>
      </c>
      <c r="R16" s="61">
        <v>292</v>
      </c>
      <c r="S16" s="61">
        <v>160</v>
      </c>
      <c r="T16" s="61">
        <v>769</v>
      </c>
      <c r="U16" s="61">
        <v>89</v>
      </c>
      <c r="V16" s="61">
        <v>55</v>
      </c>
      <c r="W16" s="61">
        <v>34</v>
      </c>
      <c r="X16" s="61">
        <v>438</v>
      </c>
      <c r="Y16" s="61">
        <v>189</v>
      </c>
      <c r="Z16" s="61">
        <v>825</v>
      </c>
      <c r="AA16" s="61">
        <v>75</v>
      </c>
      <c r="AB16" s="61">
        <v>52</v>
      </c>
      <c r="AC16" s="61">
        <v>36</v>
      </c>
      <c r="AD16" s="61">
        <v>512</v>
      </c>
      <c r="AE16" s="61">
        <v>189</v>
      </c>
      <c r="AF16" s="61">
        <v>961</v>
      </c>
      <c r="AG16" s="61">
        <v>72</v>
      </c>
      <c r="AH16" s="61">
        <v>49</v>
      </c>
      <c r="AI16" s="61">
        <v>73</v>
      </c>
      <c r="AJ16" s="61">
        <v>635</v>
      </c>
      <c r="AK16" s="61">
        <v>161</v>
      </c>
      <c r="AL16" s="61">
        <v>991</v>
      </c>
      <c r="AM16" s="61">
        <v>111</v>
      </c>
      <c r="AN16" s="61">
        <v>47</v>
      </c>
      <c r="AO16" s="61">
        <v>74</v>
      </c>
      <c r="AP16" s="61">
        <v>608</v>
      </c>
      <c r="AQ16" s="61">
        <v>159</v>
      </c>
      <c r="AR16" s="61">
        <v>869</v>
      </c>
      <c r="AS16" s="61">
        <v>124</v>
      </c>
      <c r="AT16" s="61">
        <v>42</v>
      </c>
      <c r="AU16" s="61">
        <v>46</v>
      </c>
      <c r="AV16" s="61">
        <v>543</v>
      </c>
      <c r="AW16" s="61">
        <v>116</v>
      </c>
      <c r="AX16" s="61">
        <v>849</v>
      </c>
      <c r="AY16" s="61">
        <v>107</v>
      </c>
      <c r="AZ16" s="61">
        <v>18</v>
      </c>
      <c r="BA16" s="61">
        <v>110</v>
      </c>
      <c r="BB16" s="61">
        <v>519</v>
      </c>
      <c r="BC16" s="61">
        <v>75</v>
      </c>
      <c r="BD16" s="61">
        <v>591</v>
      </c>
      <c r="BE16" s="61">
        <v>113</v>
      </c>
      <c r="BF16" s="61">
        <v>17</v>
      </c>
      <c r="BG16" s="61">
        <v>120</v>
      </c>
      <c r="BH16" s="61">
        <v>270</v>
      </c>
      <c r="BI16" s="61">
        <v>67</v>
      </c>
      <c r="BJ16" s="61">
        <v>875</v>
      </c>
      <c r="BK16" s="61">
        <v>215</v>
      </c>
      <c r="BL16" s="61">
        <v>9</v>
      </c>
      <c r="BM16" s="61">
        <v>216</v>
      </c>
      <c r="BN16" s="61">
        <v>314</v>
      </c>
      <c r="BO16" s="61">
        <v>92</v>
      </c>
      <c r="BP16" s="61">
        <v>1023</v>
      </c>
      <c r="BQ16" s="61">
        <v>111</v>
      </c>
      <c r="BR16" s="61">
        <v>7</v>
      </c>
      <c r="BS16" s="61">
        <v>534</v>
      </c>
      <c r="BT16" s="61">
        <v>274</v>
      </c>
      <c r="BU16" s="61">
        <v>88</v>
      </c>
      <c r="BV16" s="61">
        <v>1272</v>
      </c>
      <c r="BW16" s="61">
        <v>121</v>
      </c>
      <c r="BX16" s="61">
        <v>10</v>
      </c>
      <c r="BY16" s="61">
        <v>556</v>
      </c>
      <c r="BZ16" s="61">
        <v>517</v>
      </c>
      <c r="CA16" s="61">
        <v>67</v>
      </c>
    </row>
    <row r="17" spans="1:79" ht="63" x14ac:dyDescent="0.25">
      <c r="A17" s="13" t="s">
        <v>20</v>
      </c>
      <c r="B17" s="61">
        <v>0</v>
      </c>
      <c r="C17" s="61" t="s">
        <v>58</v>
      </c>
      <c r="D17" s="61" t="s">
        <v>58</v>
      </c>
      <c r="E17" s="61" t="s">
        <v>58</v>
      </c>
      <c r="F17" s="61">
        <v>0</v>
      </c>
      <c r="G17" s="61">
        <v>0</v>
      </c>
      <c r="H17" s="61">
        <v>0</v>
      </c>
      <c r="I17" s="61" t="s">
        <v>58</v>
      </c>
      <c r="J17" s="61" t="s">
        <v>58</v>
      </c>
      <c r="K17" s="61" t="s">
        <v>58</v>
      </c>
      <c r="L17" s="61">
        <v>0</v>
      </c>
      <c r="M17" s="61">
        <v>0</v>
      </c>
      <c r="N17" s="61">
        <v>0</v>
      </c>
      <c r="O17" s="61">
        <v>0</v>
      </c>
      <c r="P17" s="61" t="s">
        <v>58</v>
      </c>
      <c r="Q17" s="61" t="s">
        <v>58</v>
      </c>
      <c r="R17" s="61">
        <v>0</v>
      </c>
      <c r="S17" s="61" t="s">
        <v>58</v>
      </c>
      <c r="T17" s="61">
        <v>0</v>
      </c>
      <c r="U17" s="61" t="s">
        <v>58</v>
      </c>
      <c r="V17" s="61" t="s">
        <v>58</v>
      </c>
      <c r="W17" s="61" t="s">
        <v>58</v>
      </c>
      <c r="X17" s="61">
        <v>0</v>
      </c>
      <c r="Y17" s="61" t="s">
        <v>58</v>
      </c>
      <c r="Z17" s="61">
        <v>0</v>
      </c>
      <c r="AA17" s="61" t="s">
        <v>58</v>
      </c>
      <c r="AB17" s="61" t="s">
        <v>58</v>
      </c>
      <c r="AC17" s="61" t="s">
        <v>58</v>
      </c>
      <c r="AD17" s="61">
        <v>0</v>
      </c>
      <c r="AE17" s="61" t="s">
        <v>58</v>
      </c>
      <c r="AF17" s="61">
        <v>0</v>
      </c>
      <c r="AG17" s="61" t="s">
        <v>58</v>
      </c>
      <c r="AH17" s="61" t="s">
        <v>58</v>
      </c>
      <c r="AI17" s="61" t="s">
        <v>58</v>
      </c>
      <c r="AJ17" s="61">
        <v>0</v>
      </c>
      <c r="AK17" s="61" t="s">
        <v>58</v>
      </c>
      <c r="AL17" s="61">
        <v>1</v>
      </c>
      <c r="AM17" s="61" t="s">
        <v>58</v>
      </c>
      <c r="AN17" s="61" t="s">
        <v>58</v>
      </c>
      <c r="AO17" s="61" t="s">
        <v>58</v>
      </c>
      <c r="AP17" s="61">
        <v>0</v>
      </c>
      <c r="AQ17" s="61" t="s">
        <v>58</v>
      </c>
      <c r="AR17" s="61">
        <v>6</v>
      </c>
      <c r="AS17" s="61" t="s">
        <v>58</v>
      </c>
      <c r="AT17" s="61" t="s">
        <v>58</v>
      </c>
      <c r="AU17" s="61" t="s">
        <v>58</v>
      </c>
      <c r="AV17" s="61">
        <v>5</v>
      </c>
      <c r="AW17" s="61">
        <v>1</v>
      </c>
      <c r="AX17" s="61">
        <v>7</v>
      </c>
      <c r="AY17" s="61" t="s">
        <v>58</v>
      </c>
      <c r="AZ17" s="61" t="s">
        <v>58</v>
      </c>
      <c r="BA17" s="61" t="s">
        <v>58</v>
      </c>
      <c r="BB17" s="61">
        <v>6</v>
      </c>
      <c r="BC17" s="61">
        <v>1</v>
      </c>
      <c r="BD17" s="61">
        <v>6</v>
      </c>
      <c r="BE17" s="61" t="s">
        <v>58</v>
      </c>
      <c r="BF17" s="61" t="s">
        <v>58</v>
      </c>
      <c r="BG17" s="61" t="s">
        <v>58</v>
      </c>
      <c r="BH17" s="61">
        <v>5</v>
      </c>
      <c r="BI17" s="61">
        <v>1</v>
      </c>
      <c r="BJ17" s="61">
        <v>12</v>
      </c>
      <c r="BK17" s="61" t="s">
        <v>58</v>
      </c>
      <c r="BL17" s="61" t="s">
        <v>58</v>
      </c>
      <c r="BM17" s="61" t="s">
        <v>56</v>
      </c>
      <c r="BN17" s="61">
        <v>9</v>
      </c>
      <c r="BO17" s="61" t="s">
        <v>56</v>
      </c>
      <c r="BP17" s="61">
        <v>12</v>
      </c>
      <c r="BQ17" s="61" t="s">
        <v>58</v>
      </c>
      <c r="BR17" s="61" t="s">
        <v>58</v>
      </c>
      <c r="BS17" s="61" t="s">
        <v>56</v>
      </c>
      <c r="BT17" s="61">
        <v>7</v>
      </c>
      <c r="BU17" s="61" t="s">
        <v>56</v>
      </c>
      <c r="BV17" s="61">
        <v>17</v>
      </c>
      <c r="BW17" s="61" t="s">
        <v>56</v>
      </c>
      <c r="BX17" s="61" t="s">
        <v>58</v>
      </c>
      <c r="BY17" s="61" t="s">
        <v>56</v>
      </c>
      <c r="BZ17" s="61">
        <v>9</v>
      </c>
      <c r="CA17" s="61">
        <v>5</v>
      </c>
    </row>
    <row r="18" spans="1:79" x14ac:dyDescent="0.25">
      <c r="A18" s="13" t="s">
        <v>21</v>
      </c>
      <c r="B18" s="61">
        <v>0</v>
      </c>
      <c r="C18" s="61">
        <v>0</v>
      </c>
      <c r="D18" s="61" t="s">
        <v>58</v>
      </c>
      <c r="E18" s="61">
        <v>0</v>
      </c>
      <c r="F18" s="61" t="s">
        <v>58</v>
      </c>
      <c r="G18" s="61" t="s">
        <v>58</v>
      </c>
      <c r="H18" s="61">
        <v>0</v>
      </c>
      <c r="I18" s="61">
        <v>0</v>
      </c>
      <c r="J18" s="61" t="s">
        <v>58</v>
      </c>
      <c r="K18" s="61">
        <v>0</v>
      </c>
      <c r="L18" s="61" t="s">
        <v>58</v>
      </c>
      <c r="M18" s="61" t="s">
        <v>58</v>
      </c>
      <c r="N18" s="61">
        <v>1</v>
      </c>
      <c r="O18" s="61">
        <v>0</v>
      </c>
      <c r="P18" s="61" t="s">
        <v>58</v>
      </c>
      <c r="Q18" s="61">
        <v>0</v>
      </c>
      <c r="R18" s="61">
        <v>0</v>
      </c>
      <c r="S18" s="61">
        <v>0</v>
      </c>
      <c r="T18" s="61">
        <v>2</v>
      </c>
      <c r="U18" s="61">
        <v>0</v>
      </c>
      <c r="V18" s="61" t="s">
        <v>58</v>
      </c>
      <c r="W18" s="61">
        <v>0</v>
      </c>
      <c r="X18" s="61">
        <v>0</v>
      </c>
      <c r="Y18" s="61">
        <v>0</v>
      </c>
      <c r="Z18" s="61">
        <v>3</v>
      </c>
      <c r="AA18" s="61">
        <v>1</v>
      </c>
      <c r="AB18" s="61" t="s">
        <v>58</v>
      </c>
      <c r="AC18" s="61">
        <v>0</v>
      </c>
      <c r="AD18" s="61">
        <v>1</v>
      </c>
      <c r="AE18" s="61">
        <v>0</v>
      </c>
      <c r="AF18" s="61">
        <v>4</v>
      </c>
      <c r="AG18" s="61">
        <v>2</v>
      </c>
      <c r="AH18" s="61" t="s">
        <v>58</v>
      </c>
      <c r="AI18" s="61" t="s">
        <v>58</v>
      </c>
      <c r="AJ18" s="61">
        <v>1</v>
      </c>
      <c r="AK18" s="61">
        <v>0</v>
      </c>
      <c r="AL18" s="61">
        <v>4</v>
      </c>
      <c r="AM18" s="61">
        <v>2</v>
      </c>
      <c r="AN18" s="61" t="s">
        <v>58</v>
      </c>
      <c r="AO18" s="61">
        <v>0</v>
      </c>
      <c r="AP18" s="61">
        <v>1</v>
      </c>
      <c r="AQ18" s="61">
        <v>0</v>
      </c>
      <c r="AR18" s="61">
        <v>3</v>
      </c>
      <c r="AS18" s="61">
        <v>2</v>
      </c>
      <c r="AT18" s="61">
        <v>0</v>
      </c>
      <c r="AU18" s="61">
        <v>0</v>
      </c>
      <c r="AV18" s="61">
        <v>1</v>
      </c>
      <c r="AW18" s="61">
        <v>0</v>
      </c>
      <c r="AX18" s="61">
        <v>3</v>
      </c>
      <c r="AY18" s="61">
        <v>2</v>
      </c>
      <c r="AZ18" s="61">
        <v>0</v>
      </c>
      <c r="BA18" s="61">
        <v>0</v>
      </c>
      <c r="BB18" s="61">
        <v>1</v>
      </c>
      <c r="BC18" s="61">
        <v>0</v>
      </c>
      <c r="BD18" s="61" t="s">
        <v>56</v>
      </c>
      <c r="BE18" s="61" t="s">
        <v>56</v>
      </c>
      <c r="BF18" s="61" t="s">
        <v>56</v>
      </c>
      <c r="BG18" s="61" t="s">
        <v>56</v>
      </c>
      <c r="BH18" s="61" t="s">
        <v>56</v>
      </c>
      <c r="BI18" s="61" t="s">
        <v>58</v>
      </c>
      <c r="BJ18" s="61" t="s">
        <v>56</v>
      </c>
      <c r="BK18" s="61" t="s">
        <v>56</v>
      </c>
      <c r="BL18" s="61" t="s">
        <v>58</v>
      </c>
      <c r="BM18" s="61" t="s">
        <v>56</v>
      </c>
      <c r="BN18" s="61" t="s">
        <v>56</v>
      </c>
      <c r="BO18" s="61" t="s">
        <v>56</v>
      </c>
      <c r="BP18" s="61" t="s">
        <v>56</v>
      </c>
      <c r="BQ18" s="61" t="s">
        <v>56</v>
      </c>
      <c r="BR18" s="61" t="s">
        <v>58</v>
      </c>
      <c r="BS18" s="61" t="s">
        <v>56</v>
      </c>
      <c r="BT18" s="61" t="s">
        <v>56</v>
      </c>
      <c r="BU18" s="61" t="s">
        <v>56</v>
      </c>
      <c r="BV18" s="61">
        <v>3</v>
      </c>
      <c r="BW18" s="61">
        <v>2</v>
      </c>
      <c r="BX18" s="61" t="s">
        <v>58</v>
      </c>
      <c r="BY18" s="61">
        <v>1</v>
      </c>
      <c r="BZ18" s="61">
        <v>0</v>
      </c>
      <c r="CA18" s="61">
        <v>0</v>
      </c>
    </row>
    <row r="19" spans="1:79" ht="47.25" x14ac:dyDescent="0.25">
      <c r="A19" s="13" t="s">
        <v>22</v>
      </c>
      <c r="B19" s="61">
        <v>80</v>
      </c>
      <c r="C19" s="61">
        <v>3</v>
      </c>
      <c r="D19" s="61">
        <v>0</v>
      </c>
      <c r="E19" s="61">
        <v>3</v>
      </c>
      <c r="F19" s="61">
        <v>58</v>
      </c>
      <c r="G19" s="61">
        <v>2</v>
      </c>
      <c r="H19" s="61">
        <v>67</v>
      </c>
      <c r="I19" s="61">
        <v>5</v>
      </c>
      <c r="J19" s="61" t="s">
        <v>58</v>
      </c>
      <c r="K19" s="61">
        <v>4</v>
      </c>
      <c r="L19" s="61">
        <v>40</v>
      </c>
      <c r="M19" s="61">
        <v>3</v>
      </c>
      <c r="N19" s="61">
        <v>59</v>
      </c>
      <c r="O19" s="61">
        <v>7</v>
      </c>
      <c r="P19" s="61" t="s">
        <v>58</v>
      </c>
      <c r="Q19" s="61">
        <v>5</v>
      </c>
      <c r="R19" s="61">
        <v>28</v>
      </c>
      <c r="S19" s="61">
        <v>4</v>
      </c>
      <c r="T19" s="61">
        <v>64</v>
      </c>
      <c r="U19" s="61">
        <v>9</v>
      </c>
      <c r="V19" s="61" t="s">
        <v>58</v>
      </c>
      <c r="W19" s="61">
        <v>5</v>
      </c>
      <c r="X19" s="61">
        <v>30</v>
      </c>
      <c r="Y19" s="61">
        <v>4</v>
      </c>
      <c r="Z19" s="61">
        <v>62</v>
      </c>
      <c r="AA19" s="61">
        <v>10</v>
      </c>
      <c r="AB19" s="61" t="s">
        <v>58</v>
      </c>
      <c r="AC19" s="61">
        <v>5</v>
      </c>
      <c r="AD19" s="61">
        <v>28</v>
      </c>
      <c r="AE19" s="61">
        <v>5</v>
      </c>
      <c r="AF19" s="61">
        <v>63</v>
      </c>
      <c r="AG19" s="61">
        <v>7</v>
      </c>
      <c r="AH19" s="61" t="s">
        <v>58</v>
      </c>
      <c r="AI19" s="61">
        <v>5</v>
      </c>
      <c r="AJ19" s="61">
        <v>32</v>
      </c>
      <c r="AK19" s="61">
        <v>5</v>
      </c>
      <c r="AL19" s="61">
        <v>72</v>
      </c>
      <c r="AM19" s="61">
        <v>10</v>
      </c>
      <c r="AN19" s="61" t="s">
        <v>58</v>
      </c>
      <c r="AO19" s="61">
        <v>6</v>
      </c>
      <c r="AP19" s="61">
        <v>35</v>
      </c>
      <c r="AQ19" s="61">
        <v>6</v>
      </c>
      <c r="AR19" s="61">
        <v>90</v>
      </c>
      <c r="AS19" s="61">
        <v>16</v>
      </c>
      <c r="AT19" s="61" t="s">
        <v>58</v>
      </c>
      <c r="AU19" s="61">
        <v>10</v>
      </c>
      <c r="AV19" s="61">
        <v>41</v>
      </c>
      <c r="AW19" s="61">
        <v>5</v>
      </c>
      <c r="AX19" s="61">
        <v>100</v>
      </c>
      <c r="AY19" s="61">
        <v>19</v>
      </c>
      <c r="AZ19" s="61" t="s">
        <v>58</v>
      </c>
      <c r="BA19" s="61">
        <v>15</v>
      </c>
      <c r="BB19" s="61">
        <v>41</v>
      </c>
      <c r="BC19" s="61">
        <v>7</v>
      </c>
      <c r="BD19" s="61">
        <v>95</v>
      </c>
      <c r="BE19" s="61">
        <v>24</v>
      </c>
      <c r="BF19" s="61" t="s">
        <v>58</v>
      </c>
      <c r="BG19" s="61">
        <v>15</v>
      </c>
      <c r="BH19" s="61">
        <v>38</v>
      </c>
      <c r="BI19" s="61">
        <v>6</v>
      </c>
      <c r="BJ19" s="61">
        <v>104</v>
      </c>
      <c r="BK19" s="61">
        <v>23</v>
      </c>
      <c r="BL19" s="61" t="s">
        <v>58</v>
      </c>
      <c r="BM19" s="61">
        <v>20</v>
      </c>
      <c r="BN19" s="61">
        <v>45</v>
      </c>
      <c r="BO19" s="61">
        <v>5</v>
      </c>
      <c r="BP19" s="61">
        <v>101</v>
      </c>
      <c r="BQ19" s="61">
        <v>25</v>
      </c>
      <c r="BR19" s="61" t="s">
        <v>58</v>
      </c>
      <c r="BS19" s="61">
        <v>21</v>
      </c>
      <c r="BT19" s="61">
        <v>42</v>
      </c>
      <c r="BU19" s="61">
        <v>6</v>
      </c>
      <c r="BV19" s="61">
        <v>92</v>
      </c>
      <c r="BW19" s="61">
        <v>25</v>
      </c>
      <c r="BX19" s="61" t="s">
        <v>58</v>
      </c>
      <c r="BY19" s="61">
        <v>22</v>
      </c>
      <c r="BZ19" s="61">
        <v>33</v>
      </c>
      <c r="CA19" s="61">
        <v>6</v>
      </c>
    </row>
    <row r="20" spans="1:79" ht="63" x14ac:dyDescent="0.25">
      <c r="A20" s="13" t="s">
        <v>23</v>
      </c>
      <c r="B20" s="61">
        <v>18</v>
      </c>
      <c r="C20" s="61">
        <v>3</v>
      </c>
      <c r="D20" s="61" t="s">
        <v>58</v>
      </c>
      <c r="E20" s="61">
        <v>0</v>
      </c>
      <c r="F20" s="61">
        <v>10</v>
      </c>
      <c r="G20" s="61">
        <v>3</v>
      </c>
      <c r="H20" s="61">
        <v>24</v>
      </c>
      <c r="I20" s="61">
        <v>5</v>
      </c>
      <c r="J20" s="61">
        <v>2</v>
      </c>
      <c r="K20" s="61">
        <v>2</v>
      </c>
      <c r="L20" s="61">
        <v>10</v>
      </c>
      <c r="M20" s="61">
        <v>5</v>
      </c>
      <c r="N20" s="61">
        <v>40</v>
      </c>
      <c r="O20" s="61">
        <v>5</v>
      </c>
      <c r="P20" s="61">
        <v>0</v>
      </c>
      <c r="Q20" s="61">
        <v>3</v>
      </c>
      <c r="R20" s="61">
        <v>18</v>
      </c>
      <c r="S20" s="61">
        <v>5</v>
      </c>
      <c r="T20" s="61">
        <v>42</v>
      </c>
      <c r="U20" s="61">
        <v>5</v>
      </c>
      <c r="V20" s="61" t="s">
        <v>58</v>
      </c>
      <c r="W20" s="61">
        <v>3</v>
      </c>
      <c r="X20" s="61">
        <v>18</v>
      </c>
      <c r="Y20" s="61">
        <v>7</v>
      </c>
      <c r="Z20" s="61">
        <v>40</v>
      </c>
      <c r="AA20" s="61">
        <v>6</v>
      </c>
      <c r="AB20" s="61" t="s">
        <v>58</v>
      </c>
      <c r="AC20" s="61">
        <v>2</v>
      </c>
      <c r="AD20" s="61">
        <v>16</v>
      </c>
      <c r="AE20" s="61">
        <v>8</v>
      </c>
      <c r="AF20" s="61">
        <v>50</v>
      </c>
      <c r="AG20" s="61">
        <v>5</v>
      </c>
      <c r="AH20" s="61" t="s">
        <v>58</v>
      </c>
      <c r="AI20" s="61">
        <v>4</v>
      </c>
      <c r="AJ20" s="61">
        <v>21</v>
      </c>
      <c r="AK20" s="61">
        <v>7</v>
      </c>
      <c r="AL20" s="61">
        <v>55</v>
      </c>
      <c r="AM20" s="61">
        <v>9</v>
      </c>
      <c r="AN20" s="61" t="s">
        <v>58</v>
      </c>
      <c r="AO20" s="61">
        <v>11</v>
      </c>
      <c r="AP20" s="61">
        <v>24</v>
      </c>
      <c r="AQ20" s="61">
        <v>7</v>
      </c>
      <c r="AR20" s="61">
        <v>70</v>
      </c>
      <c r="AS20" s="61">
        <v>7</v>
      </c>
      <c r="AT20" s="61">
        <v>0</v>
      </c>
      <c r="AU20" s="61">
        <v>9</v>
      </c>
      <c r="AV20" s="61">
        <v>40</v>
      </c>
      <c r="AW20" s="61">
        <v>11</v>
      </c>
      <c r="AX20" s="61">
        <v>83</v>
      </c>
      <c r="AY20" s="61">
        <v>11</v>
      </c>
      <c r="AZ20" s="61">
        <v>1</v>
      </c>
      <c r="BA20" s="61">
        <v>15</v>
      </c>
      <c r="BB20" s="61">
        <v>38</v>
      </c>
      <c r="BC20" s="61">
        <v>15</v>
      </c>
      <c r="BD20" s="61">
        <v>91</v>
      </c>
      <c r="BE20" s="61">
        <v>13</v>
      </c>
      <c r="BF20" s="61">
        <v>1</v>
      </c>
      <c r="BG20" s="61">
        <v>21</v>
      </c>
      <c r="BH20" s="61">
        <v>37</v>
      </c>
      <c r="BI20" s="61">
        <v>18</v>
      </c>
      <c r="BJ20" s="61">
        <v>80</v>
      </c>
      <c r="BK20" s="61">
        <v>19</v>
      </c>
      <c r="BL20" s="61">
        <v>1</v>
      </c>
      <c r="BM20" s="61">
        <v>13</v>
      </c>
      <c r="BN20" s="61">
        <v>26</v>
      </c>
      <c r="BO20" s="61">
        <v>19</v>
      </c>
      <c r="BP20" s="61">
        <v>92</v>
      </c>
      <c r="BQ20" s="61">
        <v>14</v>
      </c>
      <c r="BR20" s="61">
        <v>1</v>
      </c>
      <c r="BS20" s="61">
        <v>16</v>
      </c>
      <c r="BT20" s="61">
        <v>42</v>
      </c>
      <c r="BU20" s="61">
        <v>18</v>
      </c>
      <c r="BV20" s="61">
        <v>69</v>
      </c>
      <c r="BW20" s="61">
        <v>15</v>
      </c>
      <c r="BX20" s="61">
        <v>1</v>
      </c>
      <c r="BY20" s="61">
        <v>8</v>
      </c>
      <c r="BZ20" s="61">
        <v>28</v>
      </c>
      <c r="CA20" s="61">
        <v>16</v>
      </c>
    </row>
    <row r="21" spans="1:79" x14ac:dyDescent="0.25">
      <c r="B21" s="58"/>
      <c r="C21" s="59"/>
      <c r="D21" s="10"/>
      <c r="E21" s="10"/>
      <c r="F21" s="5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57"/>
      <c r="AQ21" s="10"/>
      <c r="AR21" s="10"/>
      <c r="AS21" s="10"/>
      <c r="AT21" s="10"/>
      <c r="AU21" s="10"/>
      <c r="AV21" s="55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1"/>
  <sheetViews>
    <sheetView zoomScaleNormal="100" workbookViewId="0">
      <pane xSplit="1" ySplit="5" topLeftCell="BI6" activePane="bottomRight" state="frozen"/>
      <selection pane="topRight" activeCell="B1" sqref="B1"/>
      <selection pane="bottomLeft" activeCell="A6" sqref="A6"/>
      <selection pane="bottomRight" activeCell="A2" sqref="A2:BV2"/>
    </sheetView>
  </sheetViews>
  <sheetFormatPr defaultColWidth="9.140625" defaultRowHeight="15.75" x14ac:dyDescent="0.25"/>
  <cols>
    <col min="1" max="1" width="37.140625" style="2" customWidth="1"/>
    <col min="2" max="43" width="11.7109375" style="2" customWidth="1"/>
    <col min="44" max="44" width="12.7109375" style="2" bestFit="1" customWidth="1"/>
    <col min="45" max="46" width="11.7109375" style="2" customWidth="1"/>
    <col min="47" max="48" width="12.7109375" style="2" bestFit="1" customWidth="1"/>
    <col min="49" max="49" width="11.7109375" style="2" customWidth="1"/>
    <col min="50" max="50" width="12.7109375" style="2" bestFit="1" customWidth="1"/>
    <col min="51" max="52" width="11.7109375" style="2" customWidth="1"/>
    <col min="53" max="54" width="12.7109375" style="2" bestFit="1" customWidth="1"/>
    <col min="55" max="55" width="11.7109375" style="2" customWidth="1"/>
    <col min="56" max="56" width="12.7109375" style="2" bestFit="1" customWidth="1"/>
    <col min="57" max="58" width="11.7109375" style="2" customWidth="1"/>
    <col min="59" max="60" width="12.7109375" style="2" bestFit="1" customWidth="1"/>
    <col min="61" max="61" width="11.7109375" style="2" customWidth="1"/>
    <col min="62" max="62" width="12.7109375" style="2" bestFit="1" customWidth="1"/>
    <col min="63" max="64" width="11.7109375" style="2" customWidth="1"/>
    <col min="65" max="66" width="12.7109375" style="2" bestFit="1" customWidth="1"/>
    <col min="67" max="67" width="11.7109375" style="2" customWidth="1"/>
    <col min="68" max="68" width="12.7109375" style="2" bestFit="1" customWidth="1"/>
    <col min="69" max="70" width="11.7109375" style="2" customWidth="1"/>
    <col min="71" max="72" width="12.7109375" style="2" bestFit="1" customWidth="1"/>
    <col min="73" max="73" width="11.7109375" style="2" customWidth="1"/>
    <col min="74" max="16384" width="9.140625" style="2"/>
  </cols>
  <sheetData>
    <row r="1" spans="1:75" ht="30.75" customHeight="1" x14ac:dyDescent="0.2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75" ht="21.75" customHeight="1" x14ac:dyDescent="0.25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</row>
    <row r="3" spans="1:75" x14ac:dyDescent="0.25">
      <c r="A3" s="76"/>
      <c r="B3" s="74">
        <v>2005</v>
      </c>
      <c r="C3" s="74"/>
      <c r="D3" s="74"/>
      <c r="E3" s="74"/>
      <c r="F3" s="74"/>
      <c r="G3" s="74"/>
      <c r="H3" s="74">
        <v>2006</v>
      </c>
      <c r="I3" s="74"/>
      <c r="J3" s="74"/>
      <c r="K3" s="74"/>
      <c r="L3" s="74"/>
      <c r="M3" s="74"/>
      <c r="N3" s="74">
        <v>2007</v>
      </c>
      <c r="O3" s="74"/>
      <c r="P3" s="74"/>
      <c r="Q3" s="74"/>
      <c r="R3" s="74"/>
      <c r="S3" s="74"/>
      <c r="T3" s="74">
        <v>2008</v>
      </c>
      <c r="U3" s="74"/>
      <c r="V3" s="74"/>
      <c r="W3" s="74"/>
      <c r="X3" s="74"/>
      <c r="Y3" s="74"/>
      <c r="Z3" s="74">
        <v>2009</v>
      </c>
      <c r="AA3" s="74"/>
      <c r="AB3" s="74"/>
      <c r="AC3" s="74"/>
      <c r="AD3" s="74"/>
      <c r="AE3" s="74"/>
      <c r="AF3" s="74">
        <v>2010</v>
      </c>
      <c r="AG3" s="74"/>
      <c r="AH3" s="74"/>
      <c r="AI3" s="74"/>
      <c r="AJ3" s="74"/>
      <c r="AK3" s="74"/>
      <c r="AL3" s="74">
        <v>2011</v>
      </c>
      <c r="AM3" s="74"/>
      <c r="AN3" s="74"/>
      <c r="AO3" s="74"/>
      <c r="AP3" s="74"/>
      <c r="AQ3" s="74"/>
      <c r="AR3" s="74">
        <v>2012</v>
      </c>
      <c r="AS3" s="74"/>
      <c r="AT3" s="74"/>
      <c r="AU3" s="74"/>
      <c r="AV3" s="74"/>
      <c r="AW3" s="74"/>
      <c r="AX3" s="74">
        <v>2013</v>
      </c>
      <c r="AY3" s="74"/>
      <c r="AZ3" s="74"/>
      <c r="BA3" s="74"/>
      <c r="BB3" s="74"/>
      <c r="BC3" s="74"/>
      <c r="BD3" s="74">
        <v>2014</v>
      </c>
      <c r="BE3" s="74"/>
      <c r="BF3" s="74"/>
      <c r="BG3" s="74"/>
      <c r="BH3" s="74"/>
      <c r="BI3" s="74"/>
      <c r="BJ3" s="74">
        <v>2015</v>
      </c>
      <c r="BK3" s="74"/>
      <c r="BL3" s="74"/>
      <c r="BM3" s="74"/>
      <c r="BN3" s="74"/>
      <c r="BO3" s="74"/>
      <c r="BP3" s="74">
        <v>2016</v>
      </c>
      <c r="BQ3" s="74"/>
      <c r="BR3" s="74"/>
      <c r="BS3" s="74"/>
      <c r="BT3" s="74"/>
      <c r="BU3" s="74"/>
    </row>
    <row r="4" spans="1:75" ht="47.25" x14ac:dyDescent="0.25">
      <c r="A4" s="76"/>
      <c r="B4" s="11" t="s">
        <v>3</v>
      </c>
      <c r="C4" s="11" t="s">
        <v>4</v>
      </c>
      <c r="D4" s="21" t="s">
        <v>51</v>
      </c>
      <c r="E4" s="11" t="s">
        <v>5</v>
      </c>
      <c r="F4" s="11" t="s">
        <v>6</v>
      </c>
      <c r="G4" s="11" t="s">
        <v>7</v>
      </c>
      <c r="H4" s="11" t="s">
        <v>3</v>
      </c>
      <c r="I4" s="11" t="s">
        <v>4</v>
      </c>
      <c r="J4" s="21" t="s">
        <v>51</v>
      </c>
      <c r="K4" s="11" t="s">
        <v>5</v>
      </c>
      <c r="L4" s="11" t="s">
        <v>6</v>
      </c>
      <c r="M4" s="11" t="s">
        <v>7</v>
      </c>
      <c r="N4" s="11" t="s">
        <v>3</v>
      </c>
      <c r="O4" s="11" t="s">
        <v>4</v>
      </c>
      <c r="P4" s="21" t="s">
        <v>51</v>
      </c>
      <c r="Q4" s="11" t="s">
        <v>5</v>
      </c>
      <c r="R4" s="11" t="s">
        <v>6</v>
      </c>
      <c r="S4" s="11" t="s">
        <v>7</v>
      </c>
      <c r="T4" s="11" t="s">
        <v>3</v>
      </c>
      <c r="U4" s="11" t="s">
        <v>4</v>
      </c>
      <c r="V4" s="21" t="s">
        <v>51</v>
      </c>
      <c r="W4" s="11" t="s">
        <v>5</v>
      </c>
      <c r="X4" s="11" t="s">
        <v>6</v>
      </c>
      <c r="Y4" s="11" t="s">
        <v>7</v>
      </c>
      <c r="Z4" s="11" t="s">
        <v>3</v>
      </c>
      <c r="AA4" s="11" t="s">
        <v>4</v>
      </c>
      <c r="AB4" s="21" t="s">
        <v>51</v>
      </c>
      <c r="AC4" s="11" t="s">
        <v>5</v>
      </c>
      <c r="AD4" s="11" t="s">
        <v>6</v>
      </c>
      <c r="AE4" s="11" t="s">
        <v>7</v>
      </c>
      <c r="AF4" s="11" t="s">
        <v>3</v>
      </c>
      <c r="AG4" s="11" t="s">
        <v>4</v>
      </c>
      <c r="AH4" s="21" t="s">
        <v>51</v>
      </c>
      <c r="AI4" s="11" t="s">
        <v>5</v>
      </c>
      <c r="AJ4" s="11" t="s">
        <v>6</v>
      </c>
      <c r="AK4" s="11" t="s">
        <v>7</v>
      </c>
      <c r="AL4" s="11" t="s">
        <v>3</v>
      </c>
      <c r="AM4" s="11" t="s">
        <v>4</v>
      </c>
      <c r="AN4" s="21" t="s">
        <v>51</v>
      </c>
      <c r="AO4" s="11" t="s">
        <v>5</v>
      </c>
      <c r="AP4" s="11" t="s">
        <v>6</v>
      </c>
      <c r="AQ4" s="11" t="s">
        <v>7</v>
      </c>
      <c r="AR4" s="11" t="s">
        <v>3</v>
      </c>
      <c r="AS4" s="11" t="s">
        <v>4</v>
      </c>
      <c r="AT4" s="21" t="s">
        <v>51</v>
      </c>
      <c r="AU4" s="11" t="s">
        <v>5</v>
      </c>
      <c r="AV4" s="11" t="s">
        <v>6</v>
      </c>
      <c r="AW4" s="11" t="s">
        <v>7</v>
      </c>
      <c r="AX4" s="11" t="s">
        <v>3</v>
      </c>
      <c r="AY4" s="11" t="s">
        <v>4</v>
      </c>
      <c r="AZ4" s="21" t="s">
        <v>51</v>
      </c>
      <c r="BA4" s="11" t="s">
        <v>5</v>
      </c>
      <c r="BB4" s="11" t="s">
        <v>6</v>
      </c>
      <c r="BC4" s="11" t="s">
        <v>7</v>
      </c>
      <c r="BD4" s="11" t="s">
        <v>3</v>
      </c>
      <c r="BE4" s="11" t="s">
        <v>4</v>
      </c>
      <c r="BF4" s="21" t="s">
        <v>51</v>
      </c>
      <c r="BG4" s="11" t="s">
        <v>5</v>
      </c>
      <c r="BH4" s="11" t="s">
        <v>6</v>
      </c>
      <c r="BI4" s="11" t="s">
        <v>7</v>
      </c>
      <c r="BJ4" s="11" t="s">
        <v>3</v>
      </c>
      <c r="BK4" s="11" t="s">
        <v>4</v>
      </c>
      <c r="BL4" s="21" t="s">
        <v>51</v>
      </c>
      <c r="BM4" s="11" t="s">
        <v>5</v>
      </c>
      <c r="BN4" s="11" t="s">
        <v>6</v>
      </c>
      <c r="BO4" s="11" t="s">
        <v>7</v>
      </c>
      <c r="BP4" s="11" t="s">
        <v>3</v>
      </c>
      <c r="BQ4" s="11" t="s">
        <v>4</v>
      </c>
      <c r="BR4" s="21" t="s">
        <v>51</v>
      </c>
      <c r="BS4" s="11" t="s">
        <v>5</v>
      </c>
      <c r="BT4" s="11" t="s">
        <v>6</v>
      </c>
      <c r="BU4" s="11" t="s">
        <v>7</v>
      </c>
    </row>
    <row r="5" spans="1:75" s="1" customFormat="1" x14ac:dyDescent="0.25">
      <c r="A5" s="16" t="s">
        <v>8</v>
      </c>
      <c r="B5" s="62">
        <v>12536</v>
      </c>
      <c r="C5" s="62">
        <v>685</v>
      </c>
      <c r="D5" s="62" t="s">
        <v>58</v>
      </c>
      <c r="E5" s="62">
        <v>5758</v>
      </c>
      <c r="F5" s="62">
        <v>5096</v>
      </c>
      <c r="G5" s="62">
        <v>742</v>
      </c>
      <c r="H5" s="62">
        <v>16289</v>
      </c>
      <c r="I5" s="62">
        <v>819</v>
      </c>
      <c r="J5" s="62" t="s">
        <v>58</v>
      </c>
      <c r="K5" s="62">
        <v>7251</v>
      </c>
      <c r="L5" s="62">
        <v>6914</v>
      </c>
      <c r="M5" s="62">
        <v>1036</v>
      </c>
      <c r="N5" s="62">
        <v>19689</v>
      </c>
      <c r="O5" s="62">
        <v>892</v>
      </c>
      <c r="P5" s="62" t="s">
        <v>58</v>
      </c>
      <c r="Q5" s="62">
        <v>8059</v>
      </c>
      <c r="R5" s="62">
        <v>9001</v>
      </c>
      <c r="S5" s="62">
        <v>1263</v>
      </c>
      <c r="T5" s="62">
        <v>27033</v>
      </c>
      <c r="U5" s="62">
        <v>1089</v>
      </c>
      <c r="V5" s="62">
        <v>2</v>
      </c>
      <c r="W5" s="62">
        <v>12131</v>
      </c>
      <c r="X5" s="62">
        <v>11648</v>
      </c>
      <c r="Y5" s="62">
        <v>1531</v>
      </c>
      <c r="Z5" s="62">
        <v>32048</v>
      </c>
      <c r="AA5" s="62">
        <v>1225</v>
      </c>
      <c r="AB5" s="62">
        <v>8</v>
      </c>
      <c r="AC5" s="62">
        <v>13375</v>
      </c>
      <c r="AD5" s="62">
        <v>14607</v>
      </c>
      <c r="AE5" s="62">
        <v>2057</v>
      </c>
      <c r="AF5" s="62">
        <v>37859</v>
      </c>
      <c r="AG5" s="62">
        <v>1541</v>
      </c>
      <c r="AH5" s="62">
        <v>7</v>
      </c>
      <c r="AI5" s="62">
        <v>17397</v>
      </c>
      <c r="AJ5" s="62">
        <v>15939</v>
      </c>
      <c r="AK5" s="62">
        <v>2109</v>
      </c>
      <c r="AL5" s="62">
        <v>43721</v>
      </c>
      <c r="AM5" s="62">
        <v>1758</v>
      </c>
      <c r="AN5" s="62">
        <v>9</v>
      </c>
      <c r="AO5" s="62">
        <v>20367</v>
      </c>
      <c r="AP5" s="62">
        <v>18626</v>
      </c>
      <c r="AQ5" s="62">
        <v>2161</v>
      </c>
      <c r="AR5" s="62">
        <v>49335</v>
      </c>
      <c r="AS5" s="62">
        <v>2054</v>
      </c>
      <c r="AT5" s="62">
        <v>8</v>
      </c>
      <c r="AU5" s="62">
        <v>22844</v>
      </c>
      <c r="AV5" s="62">
        <v>20779</v>
      </c>
      <c r="AW5" s="62">
        <v>2329</v>
      </c>
      <c r="AX5" s="62">
        <v>56811</v>
      </c>
      <c r="AY5" s="62">
        <v>2341</v>
      </c>
      <c r="AZ5" s="62">
        <v>10</v>
      </c>
      <c r="BA5" s="62">
        <v>27656</v>
      </c>
      <c r="BB5" s="62">
        <v>22902</v>
      </c>
      <c r="BC5" s="62">
        <v>2581</v>
      </c>
      <c r="BD5" s="62">
        <v>63878</v>
      </c>
      <c r="BE5" s="62">
        <v>2612</v>
      </c>
      <c r="BF5" s="62">
        <v>14</v>
      </c>
      <c r="BG5" s="62">
        <v>31750</v>
      </c>
      <c r="BH5" s="62">
        <v>25522</v>
      </c>
      <c r="BI5" s="62">
        <v>2743</v>
      </c>
      <c r="BJ5" s="62">
        <v>78001</v>
      </c>
      <c r="BK5" s="62">
        <v>2716</v>
      </c>
      <c r="BL5" s="62">
        <v>20</v>
      </c>
      <c r="BM5" s="62">
        <v>41778</v>
      </c>
      <c r="BN5" s="62">
        <v>29171</v>
      </c>
      <c r="BO5" s="62">
        <v>3111</v>
      </c>
      <c r="BP5" s="62">
        <v>80778</v>
      </c>
      <c r="BQ5" s="62">
        <v>2986</v>
      </c>
      <c r="BR5" s="62">
        <v>23</v>
      </c>
      <c r="BS5" s="62">
        <v>39956</v>
      </c>
      <c r="BT5" s="62">
        <v>32731</v>
      </c>
      <c r="BU5" s="62">
        <v>3196</v>
      </c>
      <c r="BV5" s="12"/>
      <c r="BW5" s="12"/>
    </row>
    <row r="6" spans="1:75" ht="31.5" x14ac:dyDescent="0.25">
      <c r="A6" s="14" t="s">
        <v>9</v>
      </c>
      <c r="B6" s="61">
        <v>571</v>
      </c>
      <c r="C6" s="61">
        <v>125</v>
      </c>
      <c r="D6" s="61" t="s">
        <v>58</v>
      </c>
      <c r="E6" s="61">
        <v>45</v>
      </c>
      <c r="F6" s="61">
        <v>336</v>
      </c>
      <c r="G6" s="61">
        <v>53</v>
      </c>
      <c r="H6" s="61">
        <v>658</v>
      </c>
      <c r="I6" s="61">
        <v>121</v>
      </c>
      <c r="J6" s="61" t="s">
        <v>58</v>
      </c>
      <c r="K6" s="61">
        <v>29</v>
      </c>
      <c r="L6" s="61">
        <v>428</v>
      </c>
      <c r="M6" s="61">
        <v>70</v>
      </c>
      <c r="N6" s="61">
        <v>786</v>
      </c>
      <c r="O6" s="61">
        <v>125</v>
      </c>
      <c r="P6" s="61" t="s">
        <v>58</v>
      </c>
      <c r="Q6" s="61">
        <v>32</v>
      </c>
      <c r="R6" s="61">
        <v>514</v>
      </c>
      <c r="S6" s="61">
        <v>98</v>
      </c>
      <c r="T6" s="61">
        <v>1050</v>
      </c>
      <c r="U6" s="61">
        <v>140</v>
      </c>
      <c r="V6" s="61" t="s">
        <v>58</v>
      </c>
      <c r="W6" s="61">
        <v>30</v>
      </c>
      <c r="X6" s="61">
        <v>726</v>
      </c>
      <c r="Y6" s="61">
        <v>121</v>
      </c>
      <c r="Z6" s="61">
        <v>1272</v>
      </c>
      <c r="AA6" s="61">
        <v>116</v>
      </c>
      <c r="AB6" s="61" t="s">
        <v>58</v>
      </c>
      <c r="AC6" s="61">
        <v>29</v>
      </c>
      <c r="AD6" s="61">
        <v>956</v>
      </c>
      <c r="AE6" s="61">
        <v>128</v>
      </c>
      <c r="AF6" s="61">
        <v>1417</v>
      </c>
      <c r="AG6" s="61">
        <v>187</v>
      </c>
      <c r="AH6" s="61" t="s">
        <v>58</v>
      </c>
      <c r="AI6" s="61">
        <v>28</v>
      </c>
      <c r="AJ6" s="61">
        <v>1027</v>
      </c>
      <c r="AK6" s="61">
        <v>130</v>
      </c>
      <c r="AL6" s="61">
        <v>1774</v>
      </c>
      <c r="AM6" s="61">
        <v>211</v>
      </c>
      <c r="AN6" s="61">
        <v>0</v>
      </c>
      <c r="AO6" s="61">
        <v>31</v>
      </c>
      <c r="AP6" s="61">
        <v>1289</v>
      </c>
      <c r="AQ6" s="61">
        <v>171</v>
      </c>
      <c r="AR6" s="61">
        <v>1880</v>
      </c>
      <c r="AS6" s="61">
        <v>217</v>
      </c>
      <c r="AT6" s="61">
        <v>0</v>
      </c>
      <c r="AU6" s="61">
        <v>30</v>
      </c>
      <c r="AV6" s="61">
        <v>1343</v>
      </c>
      <c r="AW6" s="61">
        <v>191</v>
      </c>
      <c r="AX6" s="61">
        <v>1845</v>
      </c>
      <c r="AY6" s="61">
        <v>228</v>
      </c>
      <c r="AZ6" s="61">
        <v>1</v>
      </c>
      <c r="BA6" s="61">
        <v>40</v>
      </c>
      <c r="BB6" s="61">
        <v>1289</v>
      </c>
      <c r="BC6" s="61">
        <v>167</v>
      </c>
      <c r="BD6" s="61">
        <v>1553</v>
      </c>
      <c r="BE6" s="61">
        <v>190</v>
      </c>
      <c r="BF6" s="61">
        <v>1</v>
      </c>
      <c r="BG6" s="61">
        <v>43</v>
      </c>
      <c r="BH6" s="61">
        <v>1075</v>
      </c>
      <c r="BI6" s="61">
        <v>133</v>
      </c>
      <c r="BJ6" s="61">
        <v>1532</v>
      </c>
      <c r="BK6" s="61">
        <v>215</v>
      </c>
      <c r="BL6" s="61">
        <v>1</v>
      </c>
      <c r="BM6" s="61">
        <v>47</v>
      </c>
      <c r="BN6" s="61">
        <v>1026</v>
      </c>
      <c r="BO6" s="61">
        <v>134</v>
      </c>
      <c r="BP6" s="61">
        <v>1303</v>
      </c>
      <c r="BQ6" s="61">
        <v>142</v>
      </c>
      <c r="BR6" s="61">
        <v>1</v>
      </c>
      <c r="BS6" s="61">
        <v>50</v>
      </c>
      <c r="BT6" s="61">
        <v>873</v>
      </c>
      <c r="BU6" s="61">
        <v>115</v>
      </c>
      <c r="BV6" s="10"/>
      <c r="BW6" s="10"/>
    </row>
    <row r="7" spans="1:75" ht="31.5" x14ac:dyDescent="0.25">
      <c r="A7" s="14" t="s">
        <v>10</v>
      </c>
      <c r="B7" s="61">
        <v>1</v>
      </c>
      <c r="C7" s="61">
        <v>0</v>
      </c>
      <c r="D7" s="61" t="s">
        <v>58</v>
      </c>
      <c r="E7" s="61">
        <v>0</v>
      </c>
      <c r="F7" s="61">
        <v>0</v>
      </c>
      <c r="G7" s="61">
        <v>0</v>
      </c>
      <c r="H7" s="61">
        <v>1</v>
      </c>
      <c r="I7" s="61">
        <v>0</v>
      </c>
      <c r="J7" s="61" t="s">
        <v>58</v>
      </c>
      <c r="K7" s="61">
        <v>0</v>
      </c>
      <c r="L7" s="61">
        <v>0</v>
      </c>
      <c r="M7" s="61">
        <v>0</v>
      </c>
      <c r="N7" s="61">
        <v>1</v>
      </c>
      <c r="O7" s="61">
        <v>0</v>
      </c>
      <c r="P7" s="61" t="s">
        <v>58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 t="s">
        <v>58</v>
      </c>
      <c r="W7" s="61">
        <v>0</v>
      </c>
      <c r="X7" s="61">
        <v>0</v>
      </c>
      <c r="Y7" s="61">
        <v>0</v>
      </c>
      <c r="Z7" s="61">
        <v>1</v>
      </c>
      <c r="AA7" s="61" t="s">
        <v>58</v>
      </c>
      <c r="AB7" s="61" t="s">
        <v>58</v>
      </c>
      <c r="AC7" s="61" t="s">
        <v>58</v>
      </c>
      <c r="AD7" s="61">
        <v>1</v>
      </c>
      <c r="AE7" s="61" t="s">
        <v>58</v>
      </c>
      <c r="AF7" s="61">
        <v>1</v>
      </c>
      <c r="AG7" s="61">
        <v>0</v>
      </c>
      <c r="AH7" s="61" t="s">
        <v>58</v>
      </c>
      <c r="AI7" s="61">
        <v>0</v>
      </c>
      <c r="AJ7" s="61">
        <v>1</v>
      </c>
      <c r="AK7" s="61">
        <v>0</v>
      </c>
      <c r="AL7" s="61">
        <v>2</v>
      </c>
      <c r="AM7" s="61">
        <v>0</v>
      </c>
      <c r="AN7" s="61" t="s">
        <v>58</v>
      </c>
      <c r="AO7" s="61">
        <v>0</v>
      </c>
      <c r="AP7" s="61">
        <v>1</v>
      </c>
      <c r="AQ7" s="61">
        <v>0</v>
      </c>
      <c r="AR7" s="61">
        <v>3</v>
      </c>
      <c r="AS7" s="61">
        <v>0</v>
      </c>
      <c r="AT7" s="61" t="s">
        <v>58</v>
      </c>
      <c r="AU7" s="61">
        <v>0</v>
      </c>
      <c r="AV7" s="61">
        <v>2</v>
      </c>
      <c r="AW7" s="61">
        <v>0</v>
      </c>
      <c r="AX7" s="61" t="s">
        <v>56</v>
      </c>
      <c r="AY7" s="61" t="s">
        <v>56</v>
      </c>
      <c r="AZ7" s="61" t="s">
        <v>58</v>
      </c>
      <c r="BA7" s="61" t="s">
        <v>56</v>
      </c>
      <c r="BB7" s="61" t="s">
        <v>56</v>
      </c>
      <c r="BC7" s="61" t="s">
        <v>56</v>
      </c>
      <c r="BD7" s="61" t="s">
        <v>56</v>
      </c>
      <c r="BE7" s="61" t="s">
        <v>56</v>
      </c>
      <c r="BF7" s="61" t="s">
        <v>58</v>
      </c>
      <c r="BG7" s="61" t="s">
        <v>56</v>
      </c>
      <c r="BH7" s="61" t="s">
        <v>56</v>
      </c>
      <c r="BI7" s="61" t="s">
        <v>56</v>
      </c>
      <c r="BJ7" s="61" t="s">
        <v>56</v>
      </c>
      <c r="BK7" s="61" t="s">
        <v>56</v>
      </c>
      <c r="BL7" s="61" t="s">
        <v>58</v>
      </c>
      <c r="BM7" s="61" t="s">
        <v>56</v>
      </c>
      <c r="BN7" s="61" t="s">
        <v>56</v>
      </c>
      <c r="BO7" s="61" t="s">
        <v>56</v>
      </c>
      <c r="BP7" s="61" t="s">
        <v>56</v>
      </c>
      <c r="BQ7" s="61" t="s">
        <v>56</v>
      </c>
      <c r="BR7" s="61" t="s">
        <v>58</v>
      </c>
      <c r="BS7" s="61" t="s">
        <v>56</v>
      </c>
      <c r="BT7" s="61" t="s">
        <v>56</v>
      </c>
      <c r="BU7" s="61" t="s">
        <v>56</v>
      </c>
      <c r="BV7" s="10"/>
      <c r="BW7" s="10"/>
    </row>
    <row r="8" spans="1:75" ht="31.5" x14ac:dyDescent="0.25">
      <c r="A8" s="14" t="s">
        <v>11</v>
      </c>
      <c r="B8" s="61">
        <v>4216</v>
      </c>
      <c r="C8" s="61">
        <v>98</v>
      </c>
      <c r="D8" s="61" t="s">
        <v>58</v>
      </c>
      <c r="E8" s="61">
        <v>1933</v>
      </c>
      <c r="F8" s="61">
        <v>1865</v>
      </c>
      <c r="G8" s="61">
        <v>203</v>
      </c>
      <c r="H8" s="61">
        <v>5815</v>
      </c>
      <c r="I8" s="61">
        <v>196</v>
      </c>
      <c r="J8" s="61" t="s">
        <v>58</v>
      </c>
      <c r="K8" s="61">
        <v>2701</v>
      </c>
      <c r="L8" s="61">
        <v>2564</v>
      </c>
      <c r="M8" s="61">
        <v>273</v>
      </c>
      <c r="N8" s="61">
        <v>7155</v>
      </c>
      <c r="O8" s="61">
        <v>224</v>
      </c>
      <c r="P8" s="61" t="s">
        <v>58</v>
      </c>
      <c r="Q8" s="61">
        <v>3286</v>
      </c>
      <c r="R8" s="61">
        <v>3097</v>
      </c>
      <c r="S8" s="61">
        <v>285</v>
      </c>
      <c r="T8" s="61">
        <v>11104</v>
      </c>
      <c r="U8" s="61">
        <v>300</v>
      </c>
      <c r="V8" s="61">
        <v>2</v>
      </c>
      <c r="W8" s="61">
        <v>6037</v>
      </c>
      <c r="X8" s="61">
        <v>4109</v>
      </c>
      <c r="Y8" s="61">
        <v>297</v>
      </c>
      <c r="Z8" s="61">
        <v>18110</v>
      </c>
      <c r="AA8" s="61">
        <v>449</v>
      </c>
      <c r="AB8" s="61">
        <v>6</v>
      </c>
      <c r="AC8" s="61">
        <v>10481</v>
      </c>
      <c r="AD8" s="61">
        <v>6462</v>
      </c>
      <c r="AE8" s="61">
        <v>322</v>
      </c>
      <c r="AF8" s="61">
        <v>22412</v>
      </c>
      <c r="AG8" s="61">
        <v>487</v>
      </c>
      <c r="AH8" s="61">
        <v>5</v>
      </c>
      <c r="AI8" s="61">
        <v>13817</v>
      </c>
      <c r="AJ8" s="61">
        <v>7527</v>
      </c>
      <c r="AK8" s="61">
        <v>369</v>
      </c>
      <c r="AL8" s="61">
        <v>25948</v>
      </c>
      <c r="AM8" s="61">
        <v>503</v>
      </c>
      <c r="AN8" s="61">
        <v>4</v>
      </c>
      <c r="AO8" s="61">
        <v>16319</v>
      </c>
      <c r="AP8" s="61">
        <v>8462</v>
      </c>
      <c r="AQ8" s="61">
        <v>445</v>
      </c>
      <c r="AR8" s="61">
        <v>31237</v>
      </c>
      <c r="AS8" s="61">
        <v>679</v>
      </c>
      <c r="AT8" s="61">
        <v>3</v>
      </c>
      <c r="AU8" s="61">
        <v>18733</v>
      </c>
      <c r="AV8" s="61">
        <v>10664</v>
      </c>
      <c r="AW8" s="61">
        <v>492</v>
      </c>
      <c r="AX8" s="61">
        <v>36834</v>
      </c>
      <c r="AY8" s="61">
        <v>789</v>
      </c>
      <c r="AZ8" s="61">
        <v>1</v>
      </c>
      <c r="BA8" s="61">
        <v>22845</v>
      </c>
      <c r="BB8" s="61">
        <v>11962</v>
      </c>
      <c r="BC8" s="61">
        <v>575</v>
      </c>
      <c r="BD8" s="61">
        <v>42559</v>
      </c>
      <c r="BE8" s="61">
        <v>885</v>
      </c>
      <c r="BF8" s="61">
        <v>2</v>
      </c>
      <c r="BG8" s="61">
        <v>26650</v>
      </c>
      <c r="BH8" s="61">
        <v>13946</v>
      </c>
      <c r="BI8" s="61">
        <v>632</v>
      </c>
      <c r="BJ8" s="61">
        <v>45158</v>
      </c>
      <c r="BK8" s="61">
        <v>720</v>
      </c>
      <c r="BL8" s="61">
        <v>4</v>
      </c>
      <c r="BM8" s="61">
        <v>30613</v>
      </c>
      <c r="BN8" s="61">
        <v>12554</v>
      </c>
      <c r="BO8" s="61">
        <v>727</v>
      </c>
      <c r="BP8" s="61">
        <v>46081</v>
      </c>
      <c r="BQ8" s="61">
        <v>810</v>
      </c>
      <c r="BR8" s="61">
        <v>2</v>
      </c>
      <c r="BS8" s="61">
        <v>28374</v>
      </c>
      <c r="BT8" s="61">
        <v>14764</v>
      </c>
      <c r="BU8" s="61">
        <v>898</v>
      </c>
      <c r="BV8" s="10"/>
      <c r="BW8" s="10"/>
    </row>
    <row r="9" spans="1:75" ht="31.5" x14ac:dyDescent="0.25">
      <c r="A9" s="14" t="s">
        <v>12</v>
      </c>
      <c r="B9" s="61">
        <v>1232</v>
      </c>
      <c r="C9" s="61">
        <v>135</v>
      </c>
      <c r="D9" s="61" t="s">
        <v>58</v>
      </c>
      <c r="E9" s="61">
        <v>163</v>
      </c>
      <c r="F9" s="61">
        <v>803</v>
      </c>
      <c r="G9" s="61">
        <v>96</v>
      </c>
      <c r="H9" s="61">
        <v>1424</v>
      </c>
      <c r="I9" s="61">
        <v>133</v>
      </c>
      <c r="J9" s="61" t="s">
        <v>58</v>
      </c>
      <c r="K9" s="61">
        <v>115</v>
      </c>
      <c r="L9" s="61">
        <v>995</v>
      </c>
      <c r="M9" s="61">
        <v>116</v>
      </c>
      <c r="N9" s="61">
        <v>1583</v>
      </c>
      <c r="O9" s="61">
        <v>139</v>
      </c>
      <c r="P9" s="61" t="s">
        <v>58</v>
      </c>
      <c r="Q9" s="61">
        <v>134</v>
      </c>
      <c r="R9" s="61">
        <v>1119</v>
      </c>
      <c r="S9" s="61">
        <v>138</v>
      </c>
      <c r="T9" s="61">
        <v>2178</v>
      </c>
      <c r="U9" s="61">
        <v>165</v>
      </c>
      <c r="V9" s="61">
        <v>0</v>
      </c>
      <c r="W9" s="61">
        <v>180</v>
      </c>
      <c r="X9" s="61">
        <v>1529</v>
      </c>
      <c r="Y9" s="61">
        <v>239</v>
      </c>
      <c r="Z9" s="61">
        <v>3174</v>
      </c>
      <c r="AA9" s="61">
        <v>248</v>
      </c>
      <c r="AB9" s="61">
        <v>1</v>
      </c>
      <c r="AC9" s="61">
        <v>245</v>
      </c>
      <c r="AD9" s="61">
        <v>2332</v>
      </c>
      <c r="AE9" s="61">
        <v>289</v>
      </c>
      <c r="AF9" s="61">
        <v>4094</v>
      </c>
      <c r="AG9" s="61">
        <v>329</v>
      </c>
      <c r="AH9" s="61">
        <v>0</v>
      </c>
      <c r="AI9" s="61">
        <v>283</v>
      </c>
      <c r="AJ9" s="61">
        <v>2990</v>
      </c>
      <c r="AK9" s="61">
        <v>277</v>
      </c>
      <c r="AL9" s="61">
        <v>4674</v>
      </c>
      <c r="AM9" s="61">
        <v>433</v>
      </c>
      <c r="AN9" s="61">
        <v>1</v>
      </c>
      <c r="AO9" s="61">
        <v>346</v>
      </c>
      <c r="AP9" s="61">
        <v>3485</v>
      </c>
      <c r="AQ9" s="61">
        <v>294</v>
      </c>
      <c r="AR9" s="61">
        <v>5315</v>
      </c>
      <c r="AS9" s="61">
        <v>491</v>
      </c>
      <c r="AT9" s="61">
        <v>1</v>
      </c>
      <c r="AU9" s="61">
        <v>469</v>
      </c>
      <c r="AV9" s="61">
        <v>3993</v>
      </c>
      <c r="AW9" s="61">
        <v>278</v>
      </c>
      <c r="AX9" s="61">
        <v>5589</v>
      </c>
      <c r="AY9" s="61">
        <v>484</v>
      </c>
      <c r="AZ9" s="61">
        <v>1</v>
      </c>
      <c r="BA9" s="61">
        <v>473</v>
      </c>
      <c r="BB9" s="61">
        <v>4329</v>
      </c>
      <c r="BC9" s="61">
        <v>228</v>
      </c>
      <c r="BD9" s="61">
        <v>6165</v>
      </c>
      <c r="BE9" s="61">
        <v>563</v>
      </c>
      <c r="BF9" s="61">
        <v>1</v>
      </c>
      <c r="BG9" s="61">
        <v>630</v>
      </c>
      <c r="BH9" s="61">
        <v>4678</v>
      </c>
      <c r="BI9" s="61">
        <v>206</v>
      </c>
      <c r="BJ9" s="61">
        <v>7879</v>
      </c>
      <c r="BK9" s="61">
        <v>627</v>
      </c>
      <c r="BL9" s="61">
        <v>1</v>
      </c>
      <c r="BM9" s="61">
        <v>1272</v>
      </c>
      <c r="BN9" s="61">
        <v>5654</v>
      </c>
      <c r="BO9" s="61">
        <v>229</v>
      </c>
      <c r="BP9" s="61">
        <v>9081</v>
      </c>
      <c r="BQ9" s="61">
        <v>717</v>
      </c>
      <c r="BR9" s="61">
        <v>1</v>
      </c>
      <c r="BS9" s="61">
        <v>1540</v>
      </c>
      <c r="BT9" s="61">
        <v>6477</v>
      </c>
      <c r="BU9" s="61">
        <v>223</v>
      </c>
      <c r="BV9" s="10"/>
      <c r="BW9" s="10"/>
    </row>
    <row r="10" spans="1:75" ht="47.25" x14ac:dyDescent="0.25">
      <c r="A10" s="14" t="s">
        <v>13</v>
      </c>
      <c r="B10" s="61">
        <v>1275</v>
      </c>
      <c r="C10" s="61">
        <v>78</v>
      </c>
      <c r="D10" s="61" t="s">
        <v>58</v>
      </c>
      <c r="E10" s="61">
        <v>571</v>
      </c>
      <c r="F10" s="61">
        <v>552</v>
      </c>
      <c r="G10" s="61">
        <v>56</v>
      </c>
      <c r="H10" s="61">
        <v>1478</v>
      </c>
      <c r="I10" s="61">
        <v>82</v>
      </c>
      <c r="J10" s="61" t="s">
        <v>58</v>
      </c>
      <c r="K10" s="61">
        <v>730</v>
      </c>
      <c r="L10" s="61">
        <v>563</v>
      </c>
      <c r="M10" s="61">
        <v>79</v>
      </c>
      <c r="N10" s="61">
        <v>1584</v>
      </c>
      <c r="O10" s="61">
        <v>85</v>
      </c>
      <c r="P10" s="61" t="s">
        <v>58</v>
      </c>
      <c r="Q10" s="61">
        <v>662</v>
      </c>
      <c r="R10" s="61">
        <v>720</v>
      </c>
      <c r="S10" s="61">
        <v>95</v>
      </c>
      <c r="T10" s="61">
        <v>1754</v>
      </c>
      <c r="U10" s="61">
        <v>98</v>
      </c>
      <c r="V10" s="61" t="s">
        <v>58</v>
      </c>
      <c r="W10" s="61">
        <v>783</v>
      </c>
      <c r="X10" s="61">
        <v>721</v>
      </c>
      <c r="Y10" s="61">
        <v>116</v>
      </c>
      <c r="Z10" s="61">
        <v>2004</v>
      </c>
      <c r="AA10" s="61">
        <v>100</v>
      </c>
      <c r="AB10" s="61">
        <v>0</v>
      </c>
      <c r="AC10" s="61">
        <v>923</v>
      </c>
      <c r="AD10" s="61">
        <v>851</v>
      </c>
      <c r="AE10" s="61">
        <v>105</v>
      </c>
      <c r="AF10" s="61">
        <v>2760</v>
      </c>
      <c r="AG10" s="61">
        <v>123</v>
      </c>
      <c r="AH10" s="61">
        <v>0</v>
      </c>
      <c r="AI10" s="61">
        <v>1445</v>
      </c>
      <c r="AJ10" s="61">
        <v>1041</v>
      </c>
      <c r="AK10" s="61">
        <v>88</v>
      </c>
      <c r="AL10" s="61">
        <v>3199</v>
      </c>
      <c r="AM10" s="61">
        <v>124</v>
      </c>
      <c r="AN10" s="61">
        <v>0</v>
      </c>
      <c r="AO10" s="61">
        <v>1711</v>
      </c>
      <c r="AP10" s="61">
        <v>1179</v>
      </c>
      <c r="AQ10" s="61">
        <v>102</v>
      </c>
      <c r="AR10" s="61">
        <v>3499</v>
      </c>
      <c r="AS10" s="61">
        <v>125</v>
      </c>
      <c r="AT10" s="61">
        <v>0</v>
      </c>
      <c r="AU10" s="61">
        <v>1942</v>
      </c>
      <c r="AV10" s="61">
        <v>1222</v>
      </c>
      <c r="AW10" s="61">
        <v>129</v>
      </c>
      <c r="AX10" s="61">
        <v>4011</v>
      </c>
      <c r="AY10" s="61">
        <v>165</v>
      </c>
      <c r="AZ10" s="61">
        <v>3</v>
      </c>
      <c r="BA10" s="61">
        <v>1966</v>
      </c>
      <c r="BB10" s="61">
        <v>1585</v>
      </c>
      <c r="BC10" s="61">
        <v>164</v>
      </c>
      <c r="BD10" s="61">
        <v>3959</v>
      </c>
      <c r="BE10" s="61">
        <v>170</v>
      </c>
      <c r="BF10" s="61">
        <v>4</v>
      </c>
      <c r="BG10" s="61">
        <v>1845</v>
      </c>
      <c r="BH10" s="61">
        <v>1645</v>
      </c>
      <c r="BI10" s="61">
        <v>173</v>
      </c>
      <c r="BJ10" s="61">
        <v>3978</v>
      </c>
      <c r="BK10" s="61">
        <v>187</v>
      </c>
      <c r="BL10" s="61">
        <v>4</v>
      </c>
      <c r="BM10" s="61">
        <v>1790</v>
      </c>
      <c r="BN10" s="61">
        <v>1710</v>
      </c>
      <c r="BO10" s="61">
        <v>183</v>
      </c>
      <c r="BP10" s="61">
        <v>3934</v>
      </c>
      <c r="BQ10" s="61">
        <v>214</v>
      </c>
      <c r="BR10" s="61">
        <v>6</v>
      </c>
      <c r="BS10" s="61">
        <v>1758</v>
      </c>
      <c r="BT10" s="61">
        <v>1687</v>
      </c>
      <c r="BU10" s="61">
        <v>178</v>
      </c>
      <c r="BV10" s="10"/>
      <c r="BW10" s="10"/>
    </row>
    <row r="11" spans="1:75" x14ac:dyDescent="0.25">
      <c r="A11" s="14" t="s">
        <v>14</v>
      </c>
      <c r="B11" s="61">
        <v>97</v>
      </c>
      <c r="C11" s="61">
        <v>12</v>
      </c>
      <c r="D11" s="61" t="s">
        <v>58</v>
      </c>
      <c r="E11" s="61">
        <v>5</v>
      </c>
      <c r="F11" s="61">
        <v>50</v>
      </c>
      <c r="G11" s="61">
        <v>26</v>
      </c>
      <c r="H11" s="61">
        <v>111</v>
      </c>
      <c r="I11" s="61">
        <v>10</v>
      </c>
      <c r="J11" s="61" t="s">
        <v>58</v>
      </c>
      <c r="K11" s="61">
        <v>2</v>
      </c>
      <c r="L11" s="61">
        <v>55</v>
      </c>
      <c r="M11" s="61">
        <v>37</v>
      </c>
      <c r="N11" s="61">
        <v>158</v>
      </c>
      <c r="O11" s="61">
        <v>12</v>
      </c>
      <c r="P11" s="61" t="s">
        <v>58</v>
      </c>
      <c r="Q11" s="61">
        <v>3</v>
      </c>
      <c r="R11" s="61">
        <v>71</v>
      </c>
      <c r="S11" s="61">
        <v>64</v>
      </c>
      <c r="T11" s="61">
        <v>532</v>
      </c>
      <c r="U11" s="61">
        <v>29</v>
      </c>
      <c r="V11" s="61" t="s">
        <v>58</v>
      </c>
      <c r="W11" s="61">
        <v>4</v>
      </c>
      <c r="X11" s="61">
        <v>408</v>
      </c>
      <c r="Y11" s="61">
        <v>83</v>
      </c>
      <c r="Z11" s="61">
        <v>722</v>
      </c>
      <c r="AA11" s="61">
        <v>37</v>
      </c>
      <c r="AB11" s="61" t="s">
        <v>58</v>
      </c>
      <c r="AC11" s="61">
        <v>5</v>
      </c>
      <c r="AD11" s="61">
        <v>598</v>
      </c>
      <c r="AE11" s="61">
        <v>72</v>
      </c>
      <c r="AF11" s="61">
        <v>706</v>
      </c>
      <c r="AG11" s="61">
        <v>35</v>
      </c>
      <c r="AH11" s="61" t="s">
        <v>58</v>
      </c>
      <c r="AI11" s="61">
        <v>4</v>
      </c>
      <c r="AJ11" s="61">
        <v>576</v>
      </c>
      <c r="AK11" s="61">
        <v>84</v>
      </c>
      <c r="AL11" s="61">
        <v>873</v>
      </c>
      <c r="AM11" s="61">
        <v>60</v>
      </c>
      <c r="AN11" s="61">
        <v>0</v>
      </c>
      <c r="AO11" s="61">
        <v>4</v>
      </c>
      <c r="AP11" s="61">
        <v>696</v>
      </c>
      <c r="AQ11" s="61">
        <v>105</v>
      </c>
      <c r="AR11" s="61">
        <v>369</v>
      </c>
      <c r="AS11" s="61">
        <v>37</v>
      </c>
      <c r="AT11" s="61">
        <v>0</v>
      </c>
      <c r="AU11" s="61">
        <v>5</v>
      </c>
      <c r="AV11" s="61">
        <v>178</v>
      </c>
      <c r="AW11" s="61">
        <v>141</v>
      </c>
      <c r="AX11" s="61">
        <v>396</v>
      </c>
      <c r="AY11" s="61">
        <v>18</v>
      </c>
      <c r="AZ11" s="61">
        <v>0</v>
      </c>
      <c r="BA11" s="61">
        <v>4</v>
      </c>
      <c r="BB11" s="61">
        <v>194</v>
      </c>
      <c r="BC11" s="61">
        <v>166</v>
      </c>
      <c r="BD11" s="61">
        <v>1080</v>
      </c>
      <c r="BE11" s="61">
        <v>38</v>
      </c>
      <c r="BF11" s="61" t="s">
        <v>56</v>
      </c>
      <c r="BG11" s="61">
        <v>5</v>
      </c>
      <c r="BH11" s="61">
        <v>832</v>
      </c>
      <c r="BI11" s="61">
        <v>188</v>
      </c>
      <c r="BJ11" s="61">
        <v>1042</v>
      </c>
      <c r="BK11" s="61">
        <v>45</v>
      </c>
      <c r="BL11" s="61" t="s">
        <v>56</v>
      </c>
      <c r="BM11" s="61">
        <v>9</v>
      </c>
      <c r="BN11" s="61">
        <v>768</v>
      </c>
      <c r="BO11" s="61">
        <v>202</v>
      </c>
      <c r="BP11" s="61">
        <v>583</v>
      </c>
      <c r="BQ11" s="61">
        <v>24</v>
      </c>
      <c r="BR11" s="61" t="s">
        <v>56</v>
      </c>
      <c r="BS11" s="61">
        <v>7</v>
      </c>
      <c r="BT11" s="61">
        <v>406</v>
      </c>
      <c r="BU11" s="61">
        <v>137</v>
      </c>
      <c r="BV11" s="10"/>
      <c r="BW11" s="10"/>
    </row>
    <row r="12" spans="1:75" ht="78.75" x14ac:dyDescent="0.25">
      <c r="A12" s="14" t="s">
        <v>15</v>
      </c>
      <c r="B12" s="61">
        <v>2523</v>
      </c>
      <c r="C12" s="61">
        <v>77</v>
      </c>
      <c r="D12" s="61" t="s">
        <v>58</v>
      </c>
      <c r="E12" s="61">
        <v>1997</v>
      </c>
      <c r="F12" s="61">
        <v>423</v>
      </c>
      <c r="G12" s="61">
        <v>17</v>
      </c>
      <c r="H12" s="61">
        <v>3680</v>
      </c>
      <c r="I12" s="61">
        <v>100</v>
      </c>
      <c r="J12" s="61" t="s">
        <v>58</v>
      </c>
      <c r="K12" s="61">
        <v>2590</v>
      </c>
      <c r="L12" s="61">
        <v>960</v>
      </c>
      <c r="M12" s="61">
        <v>23</v>
      </c>
      <c r="N12" s="61">
        <v>4293</v>
      </c>
      <c r="O12" s="61">
        <v>110</v>
      </c>
      <c r="P12" s="61" t="s">
        <v>58</v>
      </c>
      <c r="Q12" s="61">
        <v>2492</v>
      </c>
      <c r="R12" s="61">
        <v>1643</v>
      </c>
      <c r="S12" s="61">
        <v>31</v>
      </c>
      <c r="T12" s="61">
        <v>5777</v>
      </c>
      <c r="U12" s="61">
        <v>160</v>
      </c>
      <c r="V12" s="61" t="s">
        <v>58</v>
      </c>
      <c r="W12" s="61">
        <v>3639</v>
      </c>
      <c r="X12" s="61">
        <v>1921</v>
      </c>
      <c r="Y12" s="61">
        <v>32</v>
      </c>
      <c r="Z12" s="61">
        <v>281</v>
      </c>
      <c r="AA12" s="61">
        <v>55</v>
      </c>
      <c r="AB12" s="61" t="s">
        <v>58</v>
      </c>
      <c r="AC12" s="61">
        <v>52</v>
      </c>
      <c r="AD12" s="61">
        <v>90</v>
      </c>
      <c r="AE12" s="61">
        <v>41</v>
      </c>
      <c r="AF12" s="61">
        <v>384</v>
      </c>
      <c r="AG12" s="61">
        <v>83</v>
      </c>
      <c r="AH12" s="61">
        <v>0</v>
      </c>
      <c r="AI12" s="61">
        <v>59</v>
      </c>
      <c r="AJ12" s="61">
        <v>132</v>
      </c>
      <c r="AK12" s="61">
        <v>45</v>
      </c>
      <c r="AL12" s="61">
        <v>463</v>
      </c>
      <c r="AM12" s="61">
        <v>100</v>
      </c>
      <c r="AN12" s="61">
        <v>1</v>
      </c>
      <c r="AO12" s="61">
        <v>70</v>
      </c>
      <c r="AP12" s="61">
        <v>165</v>
      </c>
      <c r="AQ12" s="61">
        <v>54</v>
      </c>
      <c r="AR12" s="61">
        <v>629</v>
      </c>
      <c r="AS12" s="61">
        <v>129</v>
      </c>
      <c r="AT12" s="61">
        <v>1</v>
      </c>
      <c r="AU12" s="61">
        <v>75</v>
      </c>
      <c r="AV12" s="61">
        <v>223</v>
      </c>
      <c r="AW12" s="61">
        <v>66</v>
      </c>
      <c r="AX12" s="61">
        <v>809</v>
      </c>
      <c r="AY12" s="61">
        <v>210</v>
      </c>
      <c r="AZ12" s="61">
        <v>1</v>
      </c>
      <c r="BA12" s="61">
        <v>71</v>
      </c>
      <c r="BB12" s="61">
        <v>313</v>
      </c>
      <c r="BC12" s="61">
        <v>129</v>
      </c>
      <c r="BD12" s="61">
        <v>770</v>
      </c>
      <c r="BE12" s="61">
        <v>180</v>
      </c>
      <c r="BF12" s="61" t="s">
        <v>56</v>
      </c>
      <c r="BG12" s="61">
        <v>45</v>
      </c>
      <c r="BH12" s="61">
        <v>222</v>
      </c>
      <c r="BI12" s="61">
        <v>117</v>
      </c>
      <c r="BJ12" s="61">
        <v>10441</v>
      </c>
      <c r="BK12" s="61">
        <v>465</v>
      </c>
      <c r="BL12" s="61">
        <v>1</v>
      </c>
      <c r="BM12" s="61">
        <v>5626</v>
      </c>
      <c r="BN12" s="61">
        <v>4079</v>
      </c>
      <c r="BO12" s="61">
        <v>124</v>
      </c>
      <c r="BP12" s="61">
        <v>11806</v>
      </c>
      <c r="BQ12" s="61">
        <v>537</v>
      </c>
      <c r="BR12" s="61" t="s">
        <v>56</v>
      </c>
      <c r="BS12" s="61">
        <v>5682</v>
      </c>
      <c r="BT12" s="61">
        <v>5230</v>
      </c>
      <c r="BU12" s="61">
        <v>200</v>
      </c>
      <c r="BV12" s="10"/>
      <c r="BW12" s="10"/>
    </row>
    <row r="13" spans="1:75" x14ac:dyDescent="0.25">
      <c r="A13" s="14" t="s">
        <v>16</v>
      </c>
      <c r="B13" s="61">
        <v>4</v>
      </c>
      <c r="C13" s="61">
        <v>1</v>
      </c>
      <c r="D13" s="61" t="s">
        <v>58</v>
      </c>
      <c r="E13" s="61">
        <v>0</v>
      </c>
      <c r="F13" s="61">
        <v>1</v>
      </c>
      <c r="G13" s="61">
        <v>0</v>
      </c>
      <c r="H13" s="61">
        <v>8</v>
      </c>
      <c r="I13" s="61">
        <v>1</v>
      </c>
      <c r="J13" s="61" t="s">
        <v>58</v>
      </c>
      <c r="K13" s="61">
        <v>0</v>
      </c>
      <c r="L13" s="61">
        <v>3</v>
      </c>
      <c r="M13" s="61">
        <v>1</v>
      </c>
      <c r="N13" s="61">
        <v>14</v>
      </c>
      <c r="O13" s="61">
        <v>1</v>
      </c>
      <c r="P13" s="61" t="s">
        <v>58</v>
      </c>
      <c r="Q13" s="61">
        <v>1</v>
      </c>
      <c r="R13" s="61">
        <v>6</v>
      </c>
      <c r="S13" s="61">
        <v>3</v>
      </c>
      <c r="T13" s="61">
        <v>24</v>
      </c>
      <c r="U13" s="61">
        <v>3</v>
      </c>
      <c r="V13" s="61" t="s">
        <v>58</v>
      </c>
      <c r="W13" s="61">
        <v>0</v>
      </c>
      <c r="X13" s="61">
        <v>10</v>
      </c>
      <c r="Y13" s="61">
        <v>4</v>
      </c>
      <c r="Z13" s="61">
        <v>28</v>
      </c>
      <c r="AA13" s="61">
        <v>5</v>
      </c>
      <c r="AB13" s="61" t="s">
        <v>58</v>
      </c>
      <c r="AC13" s="61">
        <v>0</v>
      </c>
      <c r="AD13" s="61">
        <v>9</v>
      </c>
      <c r="AE13" s="61">
        <v>4</v>
      </c>
      <c r="AF13" s="61">
        <v>32</v>
      </c>
      <c r="AG13" s="61">
        <v>7</v>
      </c>
      <c r="AH13" s="61" t="s">
        <v>58</v>
      </c>
      <c r="AI13" s="61">
        <v>0</v>
      </c>
      <c r="AJ13" s="61">
        <v>14</v>
      </c>
      <c r="AK13" s="61">
        <v>4</v>
      </c>
      <c r="AL13" s="61">
        <v>32</v>
      </c>
      <c r="AM13" s="61">
        <v>7</v>
      </c>
      <c r="AN13" s="61" t="s">
        <v>58</v>
      </c>
      <c r="AO13" s="61">
        <v>0</v>
      </c>
      <c r="AP13" s="61">
        <v>17</v>
      </c>
      <c r="AQ13" s="61">
        <v>3</v>
      </c>
      <c r="AR13" s="61">
        <v>26</v>
      </c>
      <c r="AS13" s="61">
        <v>6</v>
      </c>
      <c r="AT13" s="61" t="s">
        <v>58</v>
      </c>
      <c r="AU13" s="61">
        <v>0</v>
      </c>
      <c r="AV13" s="61">
        <v>14</v>
      </c>
      <c r="AW13" s="61">
        <v>3</v>
      </c>
      <c r="AX13" s="61">
        <v>29</v>
      </c>
      <c r="AY13" s="61">
        <v>8</v>
      </c>
      <c r="AZ13" s="61" t="s">
        <v>58</v>
      </c>
      <c r="BA13" s="61">
        <v>0</v>
      </c>
      <c r="BB13" s="61">
        <v>15</v>
      </c>
      <c r="BC13" s="61">
        <v>3</v>
      </c>
      <c r="BD13" s="61">
        <v>29</v>
      </c>
      <c r="BE13" s="61">
        <v>9</v>
      </c>
      <c r="BF13" s="61" t="s">
        <v>58</v>
      </c>
      <c r="BG13" s="61">
        <v>0</v>
      </c>
      <c r="BH13" s="61">
        <v>16</v>
      </c>
      <c r="BI13" s="61">
        <v>3</v>
      </c>
      <c r="BJ13" s="61">
        <v>40</v>
      </c>
      <c r="BK13" s="61">
        <v>9</v>
      </c>
      <c r="BL13" s="61" t="s">
        <v>58</v>
      </c>
      <c r="BM13" s="61">
        <v>1</v>
      </c>
      <c r="BN13" s="61">
        <v>27</v>
      </c>
      <c r="BO13" s="61">
        <v>2</v>
      </c>
      <c r="BP13" s="61">
        <v>43</v>
      </c>
      <c r="BQ13" s="61">
        <v>11</v>
      </c>
      <c r="BR13" s="61" t="s">
        <v>58</v>
      </c>
      <c r="BS13" s="61">
        <v>1</v>
      </c>
      <c r="BT13" s="61">
        <v>26</v>
      </c>
      <c r="BU13" s="61">
        <v>2</v>
      </c>
      <c r="BV13" s="10"/>
      <c r="BW13" s="10"/>
    </row>
    <row r="14" spans="1:75" x14ac:dyDescent="0.25">
      <c r="A14" s="14" t="s">
        <v>17</v>
      </c>
      <c r="B14" s="61">
        <v>2143</v>
      </c>
      <c r="C14" s="61">
        <v>113</v>
      </c>
      <c r="D14" s="61" t="s">
        <v>58</v>
      </c>
      <c r="E14" s="61">
        <v>1002</v>
      </c>
      <c r="F14" s="61">
        <v>770</v>
      </c>
      <c r="G14" s="61">
        <v>236</v>
      </c>
      <c r="H14" s="61">
        <v>2310</v>
      </c>
      <c r="I14" s="61">
        <v>117</v>
      </c>
      <c r="J14" s="61" t="s">
        <v>58</v>
      </c>
      <c r="K14" s="61">
        <v>1059</v>
      </c>
      <c r="L14" s="61">
        <v>868</v>
      </c>
      <c r="M14" s="61">
        <v>244</v>
      </c>
      <c r="N14" s="61">
        <v>3031</v>
      </c>
      <c r="O14" s="61">
        <v>123</v>
      </c>
      <c r="P14" s="61" t="s">
        <v>58</v>
      </c>
      <c r="Q14" s="61">
        <v>1408</v>
      </c>
      <c r="R14" s="61">
        <v>1154</v>
      </c>
      <c r="S14" s="61">
        <v>320</v>
      </c>
      <c r="T14" s="61">
        <v>3415</v>
      </c>
      <c r="U14" s="61">
        <v>120</v>
      </c>
      <c r="V14" s="61" t="s">
        <v>58</v>
      </c>
      <c r="W14" s="61">
        <v>1415</v>
      </c>
      <c r="X14" s="61">
        <v>1442</v>
      </c>
      <c r="Y14" s="61">
        <v>406</v>
      </c>
      <c r="Z14" s="61">
        <v>5045</v>
      </c>
      <c r="AA14" s="61">
        <v>119</v>
      </c>
      <c r="AB14" s="61">
        <v>0</v>
      </c>
      <c r="AC14" s="61">
        <v>1557</v>
      </c>
      <c r="AD14" s="61">
        <v>2382</v>
      </c>
      <c r="AE14" s="61">
        <v>883</v>
      </c>
      <c r="AF14" s="61">
        <v>4539</v>
      </c>
      <c r="AG14" s="61">
        <v>143</v>
      </c>
      <c r="AH14" s="61">
        <v>1</v>
      </c>
      <c r="AI14" s="61">
        <v>1669</v>
      </c>
      <c r="AJ14" s="61">
        <v>1694</v>
      </c>
      <c r="AK14" s="61">
        <v>896</v>
      </c>
      <c r="AL14" s="61">
        <v>5292</v>
      </c>
      <c r="AM14" s="61">
        <v>144</v>
      </c>
      <c r="AN14" s="61">
        <v>1</v>
      </c>
      <c r="AO14" s="61">
        <v>1820</v>
      </c>
      <c r="AP14" s="61">
        <v>2405</v>
      </c>
      <c r="AQ14" s="61">
        <v>809</v>
      </c>
      <c r="AR14" s="61">
        <v>4795</v>
      </c>
      <c r="AS14" s="61">
        <v>161</v>
      </c>
      <c r="AT14" s="61">
        <v>1</v>
      </c>
      <c r="AU14" s="61">
        <v>1447</v>
      </c>
      <c r="AV14" s="61">
        <v>2188</v>
      </c>
      <c r="AW14" s="61">
        <v>884</v>
      </c>
      <c r="AX14" s="61">
        <v>5941</v>
      </c>
      <c r="AY14" s="61">
        <v>206</v>
      </c>
      <c r="AZ14" s="61">
        <v>2</v>
      </c>
      <c r="BA14" s="61">
        <v>2097</v>
      </c>
      <c r="BB14" s="61">
        <v>2516</v>
      </c>
      <c r="BC14" s="61">
        <v>1001</v>
      </c>
      <c r="BD14" s="61">
        <v>6088</v>
      </c>
      <c r="BE14" s="61">
        <v>236</v>
      </c>
      <c r="BF14" s="61">
        <v>2</v>
      </c>
      <c r="BG14" s="61">
        <v>2279</v>
      </c>
      <c r="BH14" s="61">
        <v>2333</v>
      </c>
      <c r="BI14" s="61">
        <v>1128</v>
      </c>
      <c r="BJ14" s="61">
        <v>6111</v>
      </c>
      <c r="BK14" s="61">
        <v>202</v>
      </c>
      <c r="BL14" s="61">
        <v>3</v>
      </c>
      <c r="BM14" s="61">
        <v>1840</v>
      </c>
      <c r="BN14" s="61">
        <v>2618</v>
      </c>
      <c r="BO14" s="61">
        <v>1336</v>
      </c>
      <c r="BP14" s="61">
        <v>5745</v>
      </c>
      <c r="BQ14" s="61">
        <v>231</v>
      </c>
      <c r="BR14" s="61">
        <v>5</v>
      </c>
      <c r="BS14" s="61">
        <v>1875</v>
      </c>
      <c r="BT14" s="61">
        <v>2262</v>
      </c>
      <c r="BU14" s="61">
        <v>1298</v>
      </c>
      <c r="BV14" s="10"/>
      <c r="BW14" s="10"/>
    </row>
    <row r="15" spans="1:75" x14ac:dyDescent="0.25">
      <c r="A15" s="14" t="s">
        <v>18</v>
      </c>
      <c r="B15" s="61">
        <v>135</v>
      </c>
      <c r="C15" s="61">
        <v>15</v>
      </c>
      <c r="D15" s="61" t="s">
        <v>58</v>
      </c>
      <c r="E15" s="61">
        <v>0</v>
      </c>
      <c r="F15" s="61">
        <v>95</v>
      </c>
      <c r="G15" s="61">
        <v>17</v>
      </c>
      <c r="H15" s="61">
        <v>201</v>
      </c>
      <c r="I15" s="61">
        <v>21</v>
      </c>
      <c r="J15" s="61" t="s">
        <v>58</v>
      </c>
      <c r="K15" s="61">
        <v>0</v>
      </c>
      <c r="L15" s="61">
        <v>141</v>
      </c>
      <c r="M15" s="61">
        <v>24</v>
      </c>
      <c r="N15" s="61">
        <v>264</v>
      </c>
      <c r="O15" s="61">
        <v>25</v>
      </c>
      <c r="P15" s="61" t="s">
        <v>58</v>
      </c>
      <c r="Q15" s="61">
        <v>0</v>
      </c>
      <c r="R15" s="61">
        <v>190</v>
      </c>
      <c r="S15" s="61">
        <v>29</v>
      </c>
      <c r="T15" s="61">
        <v>321</v>
      </c>
      <c r="U15" s="61">
        <v>33</v>
      </c>
      <c r="V15" s="61" t="s">
        <v>58</v>
      </c>
      <c r="W15" s="61">
        <v>1</v>
      </c>
      <c r="X15" s="61">
        <v>224</v>
      </c>
      <c r="Y15" s="61">
        <v>33</v>
      </c>
      <c r="Z15" s="61">
        <v>381</v>
      </c>
      <c r="AA15" s="61">
        <v>59</v>
      </c>
      <c r="AB15" s="61" t="s">
        <v>58</v>
      </c>
      <c r="AC15" s="61">
        <v>1</v>
      </c>
      <c r="AD15" s="61">
        <v>238</v>
      </c>
      <c r="AE15" s="61">
        <v>41</v>
      </c>
      <c r="AF15" s="61">
        <v>438</v>
      </c>
      <c r="AG15" s="61">
        <v>63</v>
      </c>
      <c r="AH15" s="61">
        <v>0</v>
      </c>
      <c r="AI15" s="61">
        <v>1</v>
      </c>
      <c r="AJ15" s="61">
        <v>268</v>
      </c>
      <c r="AK15" s="61">
        <v>44</v>
      </c>
      <c r="AL15" s="61">
        <v>469</v>
      </c>
      <c r="AM15" s="61">
        <v>68</v>
      </c>
      <c r="AN15" s="61">
        <v>1</v>
      </c>
      <c r="AO15" s="61">
        <v>1</v>
      </c>
      <c r="AP15" s="61">
        <v>298</v>
      </c>
      <c r="AQ15" s="61">
        <v>45</v>
      </c>
      <c r="AR15" s="61">
        <v>557</v>
      </c>
      <c r="AS15" s="61">
        <v>87</v>
      </c>
      <c r="AT15" s="61">
        <v>1</v>
      </c>
      <c r="AU15" s="61">
        <v>2</v>
      </c>
      <c r="AV15" s="61">
        <v>347</v>
      </c>
      <c r="AW15" s="61">
        <v>49</v>
      </c>
      <c r="AX15" s="61">
        <v>585</v>
      </c>
      <c r="AY15" s="61">
        <v>99</v>
      </c>
      <c r="AZ15" s="61" t="s">
        <v>58</v>
      </c>
      <c r="BA15" s="61">
        <v>4</v>
      </c>
      <c r="BB15" s="61">
        <v>346</v>
      </c>
      <c r="BC15" s="61">
        <v>55</v>
      </c>
      <c r="BD15" s="61">
        <v>605</v>
      </c>
      <c r="BE15" s="61">
        <v>91</v>
      </c>
      <c r="BF15" s="61" t="s">
        <v>56</v>
      </c>
      <c r="BG15" s="61">
        <v>2</v>
      </c>
      <c r="BH15" s="61">
        <v>380</v>
      </c>
      <c r="BI15" s="61">
        <v>45</v>
      </c>
      <c r="BJ15" s="61">
        <v>589</v>
      </c>
      <c r="BK15" s="61">
        <v>96</v>
      </c>
      <c r="BL15" s="61">
        <v>0</v>
      </c>
      <c r="BM15" s="61">
        <v>6</v>
      </c>
      <c r="BN15" s="61">
        <v>368</v>
      </c>
      <c r="BO15" s="61">
        <v>60</v>
      </c>
      <c r="BP15" s="61">
        <v>749</v>
      </c>
      <c r="BQ15" s="61">
        <v>140</v>
      </c>
      <c r="BR15" s="61">
        <v>0</v>
      </c>
      <c r="BS15" s="61">
        <v>80</v>
      </c>
      <c r="BT15" s="61">
        <v>417</v>
      </c>
      <c r="BU15" s="61">
        <v>51</v>
      </c>
      <c r="BV15" s="10"/>
      <c r="BW15" s="10"/>
    </row>
    <row r="16" spans="1:75" ht="47.25" x14ac:dyDescent="0.25">
      <c r="A16" s="14" t="s">
        <v>19</v>
      </c>
      <c r="B16" s="61">
        <v>253</v>
      </c>
      <c r="C16" s="61">
        <v>22</v>
      </c>
      <c r="D16" s="61" t="s">
        <v>58</v>
      </c>
      <c r="E16" s="61">
        <v>34</v>
      </c>
      <c r="F16" s="61">
        <v>150</v>
      </c>
      <c r="G16" s="61">
        <v>30</v>
      </c>
      <c r="H16" s="61">
        <v>505</v>
      </c>
      <c r="I16" s="61">
        <v>26</v>
      </c>
      <c r="J16" s="61" t="s">
        <v>58</v>
      </c>
      <c r="K16" s="61">
        <v>15</v>
      </c>
      <c r="L16" s="61">
        <v>292</v>
      </c>
      <c r="M16" s="61">
        <v>160</v>
      </c>
      <c r="N16" s="61">
        <v>712</v>
      </c>
      <c r="O16" s="61">
        <v>33</v>
      </c>
      <c r="P16" s="61" t="s">
        <v>58</v>
      </c>
      <c r="Q16" s="61">
        <v>33</v>
      </c>
      <c r="R16" s="61">
        <v>438</v>
      </c>
      <c r="S16" s="61">
        <v>189</v>
      </c>
      <c r="T16" s="61">
        <v>772</v>
      </c>
      <c r="U16" s="61">
        <v>23</v>
      </c>
      <c r="V16" s="61" t="s">
        <v>58</v>
      </c>
      <c r="W16" s="61">
        <v>35</v>
      </c>
      <c r="X16" s="61">
        <v>512</v>
      </c>
      <c r="Y16" s="61">
        <v>189</v>
      </c>
      <c r="Z16" s="61">
        <v>913</v>
      </c>
      <c r="AA16" s="61">
        <v>23</v>
      </c>
      <c r="AB16" s="61">
        <v>0</v>
      </c>
      <c r="AC16" s="61">
        <v>73</v>
      </c>
      <c r="AD16" s="61">
        <v>635</v>
      </c>
      <c r="AE16" s="61">
        <v>161</v>
      </c>
      <c r="AF16" s="61">
        <v>944</v>
      </c>
      <c r="AG16" s="61">
        <v>65</v>
      </c>
      <c r="AH16" s="61">
        <v>1</v>
      </c>
      <c r="AI16" s="61">
        <v>74</v>
      </c>
      <c r="AJ16" s="61">
        <v>608</v>
      </c>
      <c r="AK16" s="61">
        <v>159</v>
      </c>
      <c r="AL16" s="61">
        <v>827</v>
      </c>
      <c r="AM16" s="61">
        <v>82</v>
      </c>
      <c r="AN16" s="61">
        <v>0</v>
      </c>
      <c r="AO16" s="61">
        <v>46</v>
      </c>
      <c r="AP16" s="61">
        <v>543</v>
      </c>
      <c r="AQ16" s="61">
        <v>116</v>
      </c>
      <c r="AR16" s="61">
        <v>832</v>
      </c>
      <c r="AS16" s="61">
        <v>90</v>
      </c>
      <c r="AT16" s="61">
        <v>1</v>
      </c>
      <c r="AU16" s="61">
        <v>110</v>
      </c>
      <c r="AV16" s="61">
        <v>519</v>
      </c>
      <c r="AW16" s="61">
        <v>75</v>
      </c>
      <c r="AX16" s="61">
        <v>575</v>
      </c>
      <c r="AY16" s="61">
        <v>97</v>
      </c>
      <c r="AZ16" s="61">
        <v>1</v>
      </c>
      <c r="BA16" s="61">
        <v>120</v>
      </c>
      <c r="BB16" s="61">
        <v>270</v>
      </c>
      <c r="BC16" s="61">
        <v>67</v>
      </c>
      <c r="BD16" s="61">
        <v>868</v>
      </c>
      <c r="BE16" s="61">
        <v>208</v>
      </c>
      <c r="BF16" s="61">
        <v>2</v>
      </c>
      <c r="BG16" s="61">
        <v>216</v>
      </c>
      <c r="BH16" s="61">
        <v>314</v>
      </c>
      <c r="BI16" s="61">
        <v>92</v>
      </c>
      <c r="BJ16" s="61">
        <v>1021</v>
      </c>
      <c r="BK16" s="61">
        <v>109</v>
      </c>
      <c r="BL16" s="61">
        <v>5</v>
      </c>
      <c r="BM16" s="61">
        <v>534</v>
      </c>
      <c r="BN16" s="61">
        <v>274</v>
      </c>
      <c r="BO16" s="61">
        <v>88</v>
      </c>
      <c r="BP16" s="61">
        <v>1269</v>
      </c>
      <c r="BQ16" s="61">
        <v>117</v>
      </c>
      <c r="BR16" s="61">
        <v>7</v>
      </c>
      <c r="BS16" s="61">
        <v>556</v>
      </c>
      <c r="BT16" s="61">
        <v>517</v>
      </c>
      <c r="BU16" s="61">
        <v>67</v>
      </c>
      <c r="BV16" s="10"/>
      <c r="BW16" s="10"/>
    </row>
    <row r="17" spans="1:75" ht="63" x14ac:dyDescent="0.25">
      <c r="A17" s="14" t="s">
        <v>20</v>
      </c>
      <c r="B17" s="61">
        <v>0</v>
      </c>
      <c r="C17" s="61" t="s">
        <v>58</v>
      </c>
      <c r="D17" s="61" t="s">
        <v>58</v>
      </c>
      <c r="E17" s="61" t="s">
        <v>58</v>
      </c>
      <c r="F17" s="61">
        <v>0</v>
      </c>
      <c r="G17" s="61">
        <v>0</v>
      </c>
      <c r="H17" s="61">
        <v>0</v>
      </c>
      <c r="I17" s="61">
        <v>0</v>
      </c>
      <c r="J17" s="61" t="s">
        <v>58</v>
      </c>
      <c r="K17" s="61" t="s">
        <v>58</v>
      </c>
      <c r="L17" s="61">
        <v>0</v>
      </c>
      <c r="M17" s="61" t="s">
        <v>58</v>
      </c>
      <c r="N17" s="61">
        <v>0</v>
      </c>
      <c r="O17" s="61" t="s">
        <v>58</v>
      </c>
      <c r="P17" s="61" t="s">
        <v>58</v>
      </c>
      <c r="Q17" s="61" t="s">
        <v>58</v>
      </c>
      <c r="R17" s="61">
        <v>0</v>
      </c>
      <c r="S17" s="61" t="s">
        <v>58</v>
      </c>
      <c r="T17" s="61">
        <v>0</v>
      </c>
      <c r="U17" s="61" t="s">
        <v>58</v>
      </c>
      <c r="V17" s="61" t="s">
        <v>58</v>
      </c>
      <c r="W17" s="61" t="s">
        <v>58</v>
      </c>
      <c r="X17" s="61">
        <v>0</v>
      </c>
      <c r="Y17" s="61" t="s">
        <v>58</v>
      </c>
      <c r="Z17" s="61">
        <v>0</v>
      </c>
      <c r="AA17" s="61" t="s">
        <v>58</v>
      </c>
      <c r="AB17" s="61" t="s">
        <v>58</v>
      </c>
      <c r="AC17" s="61" t="s">
        <v>58</v>
      </c>
      <c r="AD17" s="61">
        <v>0</v>
      </c>
      <c r="AE17" s="61" t="s">
        <v>58</v>
      </c>
      <c r="AF17" s="61">
        <v>0</v>
      </c>
      <c r="AG17" s="61" t="s">
        <v>58</v>
      </c>
      <c r="AH17" s="61" t="s">
        <v>58</v>
      </c>
      <c r="AI17" s="61" t="s">
        <v>58</v>
      </c>
      <c r="AJ17" s="61">
        <v>0</v>
      </c>
      <c r="AK17" s="61" t="s">
        <v>58</v>
      </c>
      <c r="AL17" s="61">
        <v>6</v>
      </c>
      <c r="AM17" s="61" t="s">
        <v>58</v>
      </c>
      <c r="AN17" s="61" t="s">
        <v>58</v>
      </c>
      <c r="AO17" s="61" t="s">
        <v>58</v>
      </c>
      <c r="AP17" s="61">
        <v>4</v>
      </c>
      <c r="AQ17" s="61">
        <v>1</v>
      </c>
      <c r="AR17" s="61">
        <v>7</v>
      </c>
      <c r="AS17" s="61" t="s">
        <v>58</v>
      </c>
      <c r="AT17" s="61" t="s">
        <v>58</v>
      </c>
      <c r="AU17" s="61" t="s">
        <v>58</v>
      </c>
      <c r="AV17" s="61">
        <v>6</v>
      </c>
      <c r="AW17" s="61">
        <v>1</v>
      </c>
      <c r="AX17" s="61">
        <v>6</v>
      </c>
      <c r="AY17" s="61" t="s">
        <v>58</v>
      </c>
      <c r="AZ17" s="61" t="s">
        <v>58</v>
      </c>
      <c r="BA17" s="61" t="s">
        <v>58</v>
      </c>
      <c r="BB17" s="61">
        <v>5</v>
      </c>
      <c r="BC17" s="61">
        <v>1</v>
      </c>
      <c r="BD17" s="61">
        <v>12</v>
      </c>
      <c r="BE17" s="61" t="s">
        <v>58</v>
      </c>
      <c r="BF17" s="61" t="s">
        <v>58</v>
      </c>
      <c r="BG17" s="61" t="s">
        <v>56</v>
      </c>
      <c r="BH17" s="61">
        <v>9</v>
      </c>
      <c r="BI17" s="61" t="s">
        <v>56</v>
      </c>
      <c r="BJ17" s="61">
        <v>12</v>
      </c>
      <c r="BK17" s="61" t="s">
        <v>58</v>
      </c>
      <c r="BL17" s="61" t="s">
        <v>58</v>
      </c>
      <c r="BM17" s="61" t="s">
        <v>56</v>
      </c>
      <c r="BN17" s="61">
        <v>7</v>
      </c>
      <c r="BO17" s="61" t="s">
        <v>56</v>
      </c>
      <c r="BP17" s="61">
        <v>17</v>
      </c>
      <c r="BQ17" s="61" t="s">
        <v>56</v>
      </c>
      <c r="BR17" s="61" t="s">
        <v>58</v>
      </c>
      <c r="BS17" s="61" t="s">
        <v>56</v>
      </c>
      <c r="BT17" s="61">
        <v>9</v>
      </c>
      <c r="BU17" s="61">
        <v>5</v>
      </c>
      <c r="BV17" s="10"/>
      <c r="BW17" s="10"/>
    </row>
    <row r="18" spans="1:75" x14ac:dyDescent="0.25">
      <c r="A18" s="14" t="s">
        <v>21</v>
      </c>
      <c r="B18" s="61">
        <v>0</v>
      </c>
      <c r="C18" s="61">
        <v>0</v>
      </c>
      <c r="D18" s="61" t="s">
        <v>58</v>
      </c>
      <c r="E18" s="61">
        <v>0</v>
      </c>
      <c r="F18" s="61" t="s">
        <v>58</v>
      </c>
      <c r="G18" s="61" t="s">
        <v>58</v>
      </c>
      <c r="H18" s="61">
        <v>1</v>
      </c>
      <c r="I18" s="61">
        <v>0</v>
      </c>
      <c r="J18" s="61" t="s">
        <v>58</v>
      </c>
      <c r="K18" s="61">
        <v>0</v>
      </c>
      <c r="L18" s="61">
        <v>0</v>
      </c>
      <c r="M18" s="61">
        <v>0</v>
      </c>
      <c r="N18" s="61">
        <v>2</v>
      </c>
      <c r="O18" s="61">
        <v>0</v>
      </c>
      <c r="P18" s="61" t="s">
        <v>58</v>
      </c>
      <c r="Q18" s="61">
        <v>0</v>
      </c>
      <c r="R18" s="61">
        <v>0</v>
      </c>
      <c r="S18" s="61">
        <v>0</v>
      </c>
      <c r="T18" s="61">
        <v>3</v>
      </c>
      <c r="U18" s="61">
        <v>1</v>
      </c>
      <c r="V18" s="61" t="s">
        <v>58</v>
      </c>
      <c r="W18" s="61">
        <v>0</v>
      </c>
      <c r="X18" s="61">
        <v>1</v>
      </c>
      <c r="Y18" s="61">
        <v>0</v>
      </c>
      <c r="Z18" s="61">
        <v>4</v>
      </c>
      <c r="AA18" s="61">
        <v>2</v>
      </c>
      <c r="AB18" s="61" t="s">
        <v>58</v>
      </c>
      <c r="AC18" s="61" t="s">
        <v>58</v>
      </c>
      <c r="AD18" s="61">
        <v>1</v>
      </c>
      <c r="AE18" s="61">
        <v>0</v>
      </c>
      <c r="AF18" s="61">
        <v>4</v>
      </c>
      <c r="AG18" s="61">
        <v>2</v>
      </c>
      <c r="AH18" s="61" t="s">
        <v>58</v>
      </c>
      <c r="AI18" s="61">
        <v>0</v>
      </c>
      <c r="AJ18" s="61">
        <v>1</v>
      </c>
      <c r="AK18" s="61">
        <v>0</v>
      </c>
      <c r="AL18" s="61">
        <v>3</v>
      </c>
      <c r="AM18" s="61">
        <v>2</v>
      </c>
      <c r="AN18" s="61" t="s">
        <v>58</v>
      </c>
      <c r="AO18" s="61">
        <v>0</v>
      </c>
      <c r="AP18" s="61">
        <v>1</v>
      </c>
      <c r="AQ18" s="61">
        <v>0</v>
      </c>
      <c r="AR18" s="61">
        <v>3</v>
      </c>
      <c r="AS18" s="61">
        <v>2</v>
      </c>
      <c r="AT18" s="61" t="s">
        <v>58</v>
      </c>
      <c r="AU18" s="61">
        <v>0</v>
      </c>
      <c r="AV18" s="61">
        <v>1</v>
      </c>
      <c r="AW18" s="61">
        <v>0</v>
      </c>
      <c r="AX18" s="61" t="s">
        <v>56</v>
      </c>
      <c r="AY18" s="61" t="s">
        <v>56</v>
      </c>
      <c r="AZ18" s="61" t="s">
        <v>58</v>
      </c>
      <c r="BA18" s="61" t="s">
        <v>56</v>
      </c>
      <c r="BB18" s="61" t="s">
        <v>56</v>
      </c>
      <c r="BC18" s="61" t="s">
        <v>58</v>
      </c>
      <c r="BD18" s="61" t="s">
        <v>56</v>
      </c>
      <c r="BE18" s="61" t="s">
        <v>56</v>
      </c>
      <c r="BF18" s="61" t="s">
        <v>58</v>
      </c>
      <c r="BG18" s="61" t="s">
        <v>56</v>
      </c>
      <c r="BH18" s="61" t="s">
        <v>56</v>
      </c>
      <c r="BI18" s="61" t="s">
        <v>56</v>
      </c>
      <c r="BJ18" s="61" t="s">
        <v>56</v>
      </c>
      <c r="BK18" s="61" t="s">
        <v>56</v>
      </c>
      <c r="BL18" s="61" t="s">
        <v>58</v>
      </c>
      <c r="BM18" s="61" t="s">
        <v>56</v>
      </c>
      <c r="BN18" s="61" t="s">
        <v>56</v>
      </c>
      <c r="BO18" s="61" t="s">
        <v>56</v>
      </c>
      <c r="BP18" s="61">
        <v>3</v>
      </c>
      <c r="BQ18" s="61">
        <v>2</v>
      </c>
      <c r="BR18" s="61" t="s">
        <v>58</v>
      </c>
      <c r="BS18" s="61">
        <v>1</v>
      </c>
      <c r="BT18" s="61">
        <v>0</v>
      </c>
      <c r="BU18" s="61">
        <v>0</v>
      </c>
      <c r="BV18" s="10"/>
      <c r="BW18" s="10"/>
    </row>
    <row r="19" spans="1:75" ht="31.5" x14ac:dyDescent="0.25">
      <c r="A19" s="14" t="s">
        <v>22</v>
      </c>
      <c r="B19" s="61">
        <v>67</v>
      </c>
      <c r="C19" s="61">
        <v>5</v>
      </c>
      <c r="D19" s="61" t="s">
        <v>58</v>
      </c>
      <c r="E19" s="61">
        <v>4</v>
      </c>
      <c r="F19" s="61">
        <v>40</v>
      </c>
      <c r="G19" s="61">
        <v>3</v>
      </c>
      <c r="H19" s="61">
        <v>59</v>
      </c>
      <c r="I19" s="61">
        <v>7</v>
      </c>
      <c r="J19" s="61" t="s">
        <v>58</v>
      </c>
      <c r="K19" s="61">
        <v>5</v>
      </c>
      <c r="L19" s="61">
        <v>28</v>
      </c>
      <c r="M19" s="61">
        <v>4</v>
      </c>
      <c r="N19" s="61">
        <v>64</v>
      </c>
      <c r="O19" s="61">
        <v>9</v>
      </c>
      <c r="P19" s="61" t="s">
        <v>58</v>
      </c>
      <c r="Q19" s="61">
        <v>5</v>
      </c>
      <c r="R19" s="61">
        <v>30</v>
      </c>
      <c r="S19" s="61">
        <v>4</v>
      </c>
      <c r="T19" s="61">
        <v>62</v>
      </c>
      <c r="U19" s="61">
        <v>10</v>
      </c>
      <c r="V19" s="61" t="s">
        <v>58</v>
      </c>
      <c r="W19" s="61">
        <v>5</v>
      </c>
      <c r="X19" s="61">
        <v>28</v>
      </c>
      <c r="Y19" s="61">
        <v>5</v>
      </c>
      <c r="Z19" s="61">
        <v>63</v>
      </c>
      <c r="AA19" s="61">
        <v>7</v>
      </c>
      <c r="AB19" s="61" t="s">
        <v>58</v>
      </c>
      <c r="AC19" s="61">
        <v>5</v>
      </c>
      <c r="AD19" s="61">
        <v>32</v>
      </c>
      <c r="AE19" s="61">
        <v>5</v>
      </c>
      <c r="AF19" s="61">
        <v>72</v>
      </c>
      <c r="AG19" s="61">
        <v>10</v>
      </c>
      <c r="AH19" s="61" t="s">
        <v>58</v>
      </c>
      <c r="AI19" s="61">
        <v>6</v>
      </c>
      <c r="AJ19" s="61">
        <v>35</v>
      </c>
      <c r="AK19" s="61">
        <v>6</v>
      </c>
      <c r="AL19" s="61">
        <v>90</v>
      </c>
      <c r="AM19" s="61">
        <v>16</v>
      </c>
      <c r="AN19" s="61" t="s">
        <v>58</v>
      </c>
      <c r="AO19" s="61">
        <v>10</v>
      </c>
      <c r="AP19" s="61">
        <v>41</v>
      </c>
      <c r="AQ19" s="61">
        <v>5</v>
      </c>
      <c r="AR19" s="61">
        <v>100</v>
      </c>
      <c r="AS19" s="61">
        <v>19</v>
      </c>
      <c r="AT19" s="61" t="s">
        <v>58</v>
      </c>
      <c r="AU19" s="61">
        <v>15</v>
      </c>
      <c r="AV19" s="61">
        <v>41</v>
      </c>
      <c r="AW19" s="61">
        <v>7</v>
      </c>
      <c r="AX19" s="61">
        <v>95</v>
      </c>
      <c r="AY19" s="61">
        <v>24</v>
      </c>
      <c r="AZ19" s="61" t="s">
        <v>58</v>
      </c>
      <c r="BA19" s="61">
        <v>15</v>
      </c>
      <c r="BB19" s="61">
        <v>38</v>
      </c>
      <c r="BC19" s="61">
        <v>6</v>
      </c>
      <c r="BD19" s="61">
        <v>104</v>
      </c>
      <c r="BE19" s="61">
        <v>23</v>
      </c>
      <c r="BF19" s="61" t="s">
        <v>58</v>
      </c>
      <c r="BG19" s="61">
        <v>19</v>
      </c>
      <c r="BH19" s="61">
        <v>45</v>
      </c>
      <c r="BI19" s="61">
        <v>5</v>
      </c>
      <c r="BJ19" s="61">
        <v>101</v>
      </c>
      <c r="BK19" s="61">
        <v>25</v>
      </c>
      <c r="BL19" s="61" t="s">
        <v>58</v>
      </c>
      <c r="BM19" s="61">
        <v>20</v>
      </c>
      <c r="BN19" s="61">
        <v>42</v>
      </c>
      <c r="BO19" s="61">
        <v>6</v>
      </c>
      <c r="BP19" s="61">
        <v>92</v>
      </c>
      <c r="BQ19" s="61">
        <v>25</v>
      </c>
      <c r="BR19" s="61" t="s">
        <v>58</v>
      </c>
      <c r="BS19" s="61">
        <v>22</v>
      </c>
      <c r="BT19" s="61">
        <v>33</v>
      </c>
      <c r="BU19" s="61">
        <v>6</v>
      </c>
      <c r="BV19" s="10"/>
      <c r="BW19" s="10"/>
    </row>
    <row r="20" spans="1:75" ht="47.25" x14ac:dyDescent="0.25">
      <c r="A20" s="14" t="s">
        <v>23</v>
      </c>
      <c r="B20" s="61">
        <v>21</v>
      </c>
      <c r="C20" s="61">
        <v>3</v>
      </c>
      <c r="D20" s="61" t="s">
        <v>58</v>
      </c>
      <c r="E20" s="61">
        <v>2</v>
      </c>
      <c r="F20" s="61">
        <v>10</v>
      </c>
      <c r="G20" s="61">
        <v>5</v>
      </c>
      <c r="H20" s="61">
        <v>39</v>
      </c>
      <c r="I20" s="61">
        <v>5</v>
      </c>
      <c r="J20" s="61" t="s">
        <v>58</v>
      </c>
      <c r="K20" s="61">
        <v>3</v>
      </c>
      <c r="L20" s="61">
        <v>18</v>
      </c>
      <c r="M20" s="61">
        <v>5</v>
      </c>
      <c r="N20" s="61">
        <v>41</v>
      </c>
      <c r="O20" s="61">
        <v>5</v>
      </c>
      <c r="P20" s="61" t="s">
        <v>58</v>
      </c>
      <c r="Q20" s="61">
        <v>3</v>
      </c>
      <c r="R20" s="61">
        <v>18</v>
      </c>
      <c r="S20" s="61">
        <v>7</v>
      </c>
      <c r="T20" s="61">
        <v>40</v>
      </c>
      <c r="U20" s="61">
        <v>5</v>
      </c>
      <c r="V20" s="61" t="s">
        <v>58</v>
      </c>
      <c r="W20" s="61">
        <v>2</v>
      </c>
      <c r="X20" s="61">
        <v>16</v>
      </c>
      <c r="Y20" s="61">
        <v>8</v>
      </c>
      <c r="Z20" s="61">
        <v>49</v>
      </c>
      <c r="AA20" s="61">
        <v>5</v>
      </c>
      <c r="AB20" s="61" t="s">
        <v>58</v>
      </c>
      <c r="AC20" s="61">
        <v>4</v>
      </c>
      <c r="AD20" s="61">
        <v>21</v>
      </c>
      <c r="AE20" s="61">
        <v>6</v>
      </c>
      <c r="AF20" s="61">
        <v>55</v>
      </c>
      <c r="AG20" s="61">
        <v>9</v>
      </c>
      <c r="AH20" s="61" t="s">
        <v>58</v>
      </c>
      <c r="AI20" s="61">
        <v>11</v>
      </c>
      <c r="AJ20" s="61">
        <v>24</v>
      </c>
      <c r="AK20" s="61">
        <v>7</v>
      </c>
      <c r="AL20" s="61">
        <v>70</v>
      </c>
      <c r="AM20" s="61">
        <v>7</v>
      </c>
      <c r="AN20" s="61">
        <v>0</v>
      </c>
      <c r="AO20" s="61">
        <v>9</v>
      </c>
      <c r="AP20" s="61">
        <v>40</v>
      </c>
      <c r="AQ20" s="61">
        <v>10</v>
      </c>
      <c r="AR20" s="61">
        <v>82</v>
      </c>
      <c r="AS20" s="61">
        <v>11</v>
      </c>
      <c r="AT20" s="61">
        <v>1</v>
      </c>
      <c r="AU20" s="61">
        <v>15</v>
      </c>
      <c r="AV20" s="61">
        <v>38</v>
      </c>
      <c r="AW20" s="61">
        <v>15</v>
      </c>
      <c r="AX20" s="61">
        <v>91</v>
      </c>
      <c r="AY20" s="61">
        <v>13</v>
      </c>
      <c r="AZ20" s="61">
        <v>1</v>
      </c>
      <c r="BA20" s="61">
        <v>21</v>
      </c>
      <c r="BB20" s="61">
        <v>37</v>
      </c>
      <c r="BC20" s="61">
        <v>18</v>
      </c>
      <c r="BD20" s="61">
        <v>80</v>
      </c>
      <c r="BE20" s="61">
        <v>19</v>
      </c>
      <c r="BF20" s="61">
        <v>1</v>
      </c>
      <c r="BG20" s="61">
        <v>13</v>
      </c>
      <c r="BH20" s="61">
        <v>26</v>
      </c>
      <c r="BI20" s="61">
        <v>19</v>
      </c>
      <c r="BJ20" s="61">
        <v>92</v>
      </c>
      <c r="BK20" s="61">
        <v>13</v>
      </c>
      <c r="BL20" s="61">
        <v>1</v>
      </c>
      <c r="BM20" s="61">
        <v>16</v>
      </c>
      <c r="BN20" s="61">
        <v>42</v>
      </c>
      <c r="BO20" s="61">
        <v>18</v>
      </c>
      <c r="BP20" s="61">
        <v>69</v>
      </c>
      <c r="BQ20" s="61">
        <v>15</v>
      </c>
      <c r="BR20" s="61">
        <v>1</v>
      </c>
      <c r="BS20" s="61">
        <v>8</v>
      </c>
      <c r="BT20" s="61">
        <v>28</v>
      </c>
      <c r="BU20" s="61">
        <v>16</v>
      </c>
      <c r="BV20" s="10"/>
      <c r="BW20" s="10"/>
    </row>
    <row r="21" spans="1:75" x14ac:dyDescent="0.25">
      <c r="AR21" s="63"/>
    </row>
  </sheetData>
  <mergeCells count="14">
    <mergeCell ref="AX3:BC3"/>
    <mergeCell ref="BD3:BI3"/>
    <mergeCell ref="BJ3:BO3"/>
    <mergeCell ref="BP3:BU3"/>
    <mergeCell ref="A2:BV2"/>
    <mergeCell ref="A3:A4"/>
    <mergeCell ref="B3:G3"/>
    <mergeCell ref="H3:M3"/>
    <mergeCell ref="N3:S3"/>
    <mergeCell ref="T3:Y3"/>
    <mergeCell ref="Z3:AE3"/>
    <mergeCell ref="AF3:AK3"/>
    <mergeCell ref="AL3:AQ3"/>
    <mergeCell ref="AR3:AW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="98" zoomScaleNormal="98" workbookViewId="0">
      <pane xSplit="1" ySplit="5" topLeftCell="Y12" activePane="bottomRight" state="frozen"/>
      <selection pane="topRight" activeCell="B1" sqref="B1"/>
      <selection pane="bottomLeft" activeCell="A6" sqref="A6"/>
      <selection pane="bottomRight" activeCell="A2" sqref="A2:Y2"/>
    </sheetView>
  </sheetViews>
  <sheetFormatPr defaultColWidth="9.140625" defaultRowHeight="15.75" x14ac:dyDescent="0.25"/>
  <cols>
    <col min="1" max="1" width="35.7109375" style="2" customWidth="1"/>
    <col min="2" max="2" width="18.28515625" style="2" customWidth="1"/>
    <col min="3" max="3" width="15" style="2" customWidth="1"/>
    <col min="4" max="4" width="12.28515625" style="2" customWidth="1"/>
    <col min="5" max="5" width="16.7109375" style="2" customWidth="1"/>
    <col min="6" max="6" width="16.42578125" style="2" customWidth="1"/>
    <col min="7" max="7" width="15.140625" style="2" customWidth="1"/>
    <col min="8" max="8" width="16.85546875" style="2" customWidth="1"/>
    <col min="9" max="9" width="15.28515625" style="2" customWidth="1"/>
    <col min="10" max="10" width="13.42578125" style="2" customWidth="1"/>
    <col min="11" max="11" width="16.7109375" style="2" customWidth="1"/>
    <col min="12" max="12" width="16.85546875" style="2" customWidth="1"/>
    <col min="13" max="13" width="15" style="2" customWidth="1"/>
    <col min="14" max="14" width="16.7109375" style="2" customWidth="1"/>
    <col min="15" max="15" width="14.5703125" style="2" customWidth="1"/>
    <col min="16" max="16" width="12.28515625" style="2" customWidth="1"/>
    <col min="17" max="17" width="16.42578125" style="2" customWidth="1"/>
    <col min="18" max="18" width="16.7109375" style="2" customWidth="1"/>
    <col min="19" max="19" width="15.140625" style="2" customWidth="1"/>
    <col min="20" max="20" width="17" style="2" customWidth="1"/>
    <col min="21" max="21" width="14.5703125" style="2" customWidth="1"/>
    <col min="22" max="22" width="13.140625" style="2" customWidth="1"/>
    <col min="23" max="24" width="16.7109375" style="2" customWidth="1"/>
    <col min="25" max="25" width="15.7109375" style="2" customWidth="1"/>
    <col min="26" max="26" width="17.28515625" style="2" bestFit="1" customWidth="1"/>
    <col min="27" max="27" width="14.7109375" style="2" bestFit="1" customWidth="1"/>
    <col min="28" max="28" width="12.85546875" style="2" bestFit="1" customWidth="1"/>
    <col min="29" max="31" width="16.140625" style="2" bestFit="1" customWidth="1"/>
    <col min="32" max="32" width="14.140625" style="2" bestFit="1" customWidth="1"/>
    <col min="33" max="33" width="11.42578125" style="2" bestFit="1" customWidth="1"/>
    <col min="34" max="34" width="9.140625" style="2"/>
    <col min="35" max="36" width="12.7109375" style="2" bestFit="1" customWidth="1"/>
    <col min="37" max="37" width="11.42578125" style="2" bestFit="1" customWidth="1"/>
    <col min="38" max="16384" width="9.140625" style="2"/>
  </cols>
  <sheetData>
    <row r="1" spans="1:37" ht="31.5" customHeight="1" x14ac:dyDescent="0.25">
      <c r="A1" s="6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37" x14ac:dyDescent="0.25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37" x14ac:dyDescent="0.25">
      <c r="A3" s="72"/>
      <c r="B3" s="70">
        <v>2017</v>
      </c>
      <c r="C3" s="70"/>
      <c r="D3" s="70"/>
      <c r="E3" s="70"/>
      <c r="F3" s="70"/>
      <c r="G3" s="70"/>
      <c r="H3" s="70">
        <v>2018</v>
      </c>
      <c r="I3" s="70"/>
      <c r="J3" s="70"/>
      <c r="K3" s="70"/>
      <c r="L3" s="70"/>
      <c r="M3" s="70"/>
      <c r="N3" s="70">
        <v>2019</v>
      </c>
      <c r="O3" s="70"/>
      <c r="P3" s="70"/>
      <c r="Q3" s="70"/>
      <c r="R3" s="70"/>
      <c r="S3" s="70"/>
      <c r="T3" s="70">
        <v>2020</v>
      </c>
      <c r="U3" s="70"/>
      <c r="V3" s="70"/>
      <c r="W3" s="70"/>
      <c r="X3" s="70"/>
      <c r="Y3" s="70"/>
      <c r="Z3" s="70">
        <v>2021</v>
      </c>
      <c r="AA3" s="70"/>
      <c r="AB3" s="70"/>
      <c r="AC3" s="70"/>
      <c r="AD3" s="70"/>
      <c r="AE3" s="70"/>
      <c r="AF3" s="70">
        <v>2022</v>
      </c>
      <c r="AG3" s="70"/>
      <c r="AH3" s="70"/>
      <c r="AI3" s="70"/>
      <c r="AJ3" s="70"/>
      <c r="AK3" s="70"/>
    </row>
    <row r="4" spans="1:37" ht="47.25" x14ac:dyDescent="0.25">
      <c r="A4" s="72"/>
      <c r="B4" s="9" t="s">
        <v>3</v>
      </c>
      <c r="C4" s="9" t="s">
        <v>4</v>
      </c>
      <c r="D4" s="21" t="s">
        <v>51</v>
      </c>
      <c r="E4" s="9" t="s">
        <v>5</v>
      </c>
      <c r="F4" s="9" t="s">
        <v>6</v>
      </c>
      <c r="G4" s="9" t="s">
        <v>7</v>
      </c>
      <c r="H4" s="9" t="s">
        <v>3</v>
      </c>
      <c r="I4" s="9" t="s">
        <v>4</v>
      </c>
      <c r="J4" s="21" t="s">
        <v>51</v>
      </c>
      <c r="K4" s="9" t="s">
        <v>5</v>
      </c>
      <c r="L4" s="9" t="s">
        <v>6</v>
      </c>
      <c r="M4" s="9" t="s">
        <v>7</v>
      </c>
      <c r="N4" s="9" t="s">
        <v>3</v>
      </c>
      <c r="O4" s="9" t="s">
        <v>4</v>
      </c>
      <c r="P4" s="21" t="s">
        <v>51</v>
      </c>
      <c r="Q4" s="9" t="s">
        <v>5</v>
      </c>
      <c r="R4" s="9" t="s">
        <v>6</v>
      </c>
      <c r="S4" s="9" t="s">
        <v>7</v>
      </c>
      <c r="T4" s="9" t="s">
        <v>3</v>
      </c>
      <c r="U4" s="9" t="s">
        <v>4</v>
      </c>
      <c r="V4" s="21" t="s">
        <v>51</v>
      </c>
      <c r="W4" s="9" t="s">
        <v>5</v>
      </c>
      <c r="X4" s="9" t="s">
        <v>6</v>
      </c>
      <c r="Y4" s="9" t="s">
        <v>7</v>
      </c>
      <c r="Z4" s="26" t="s">
        <v>3</v>
      </c>
      <c r="AA4" s="26" t="s">
        <v>4</v>
      </c>
      <c r="AB4" s="26" t="s">
        <v>51</v>
      </c>
      <c r="AC4" s="26" t="s">
        <v>5</v>
      </c>
      <c r="AD4" s="26" t="s">
        <v>6</v>
      </c>
      <c r="AE4" s="26" t="s">
        <v>7</v>
      </c>
      <c r="AF4" s="67" t="s">
        <v>3</v>
      </c>
      <c r="AG4" s="67" t="s">
        <v>4</v>
      </c>
      <c r="AH4" s="67" t="s">
        <v>51</v>
      </c>
      <c r="AI4" s="67" t="s">
        <v>5</v>
      </c>
      <c r="AJ4" s="67" t="s">
        <v>6</v>
      </c>
      <c r="AK4" s="67" t="s">
        <v>7</v>
      </c>
    </row>
    <row r="5" spans="1:37" s="1" customFormat="1" ht="31.5" x14ac:dyDescent="0.25">
      <c r="A5" s="15" t="s">
        <v>24</v>
      </c>
      <c r="B5" s="40">
        <v>102552200</v>
      </c>
      <c r="C5" s="40">
        <v>3176734</v>
      </c>
      <c r="D5" s="40">
        <v>29992</v>
      </c>
      <c r="E5" s="40">
        <v>59199698</v>
      </c>
      <c r="F5" s="40">
        <v>34884944</v>
      </c>
      <c r="G5" s="40">
        <v>3392651</v>
      </c>
      <c r="H5" s="40">
        <v>94955124</v>
      </c>
      <c r="I5" s="40">
        <v>3228664</v>
      </c>
      <c r="J5" s="40">
        <v>27980</v>
      </c>
      <c r="K5" s="40">
        <v>54363354</v>
      </c>
      <c r="L5" s="40">
        <f>36303336-M5</f>
        <v>32495327</v>
      </c>
      <c r="M5" s="40">
        <v>3808009</v>
      </c>
      <c r="N5" s="40">
        <v>98129014</v>
      </c>
      <c r="O5" s="40">
        <v>3436920</v>
      </c>
      <c r="P5" s="40">
        <v>24315</v>
      </c>
      <c r="Q5" s="40">
        <v>55590441</v>
      </c>
      <c r="R5" s="40">
        <f>38250630-S5</f>
        <v>34039354</v>
      </c>
      <c r="S5" s="40">
        <v>4211276</v>
      </c>
      <c r="T5" s="42">
        <v>103338186</v>
      </c>
      <c r="U5" s="42">
        <v>3754599</v>
      </c>
      <c r="V5" s="42">
        <v>21377</v>
      </c>
      <c r="W5" s="42">
        <v>59140180</v>
      </c>
      <c r="X5" s="42">
        <f>39454342-Y5</f>
        <v>34716824</v>
      </c>
      <c r="Y5" s="42">
        <v>4737518</v>
      </c>
      <c r="Z5" s="41">
        <v>105286895</v>
      </c>
      <c r="AA5" s="41">
        <v>4157712</v>
      </c>
      <c r="AB5" s="43">
        <v>23257</v>
      </c>
      <c r="AC5" s="43">
        <v>59434931</v>
      </c>
      <c r="AD5" s="41">
        <v>34612741</v>
      </c>
      <c r="AE5" s="41">
        <v>5982594</v>
      </c>
      <c r="AF5" s="41">
        <v>118990966</v>
      </c>
      <c r="AG5" s="41">
        <v>4889355</v>
      </c>
      <c r="AH5" s="43">
        <v>30879</v>
      </c>
      <c r="AI5" s="41">
        <v>62890017</v>
      </c>
      <c r="AJ5" s="41">
        <v>42829322</v>
      </c>
      <c r="AK5" s="41">
        <v>6263317</v>
      </c>
    </row>
    <row r="6" spans="1:37" customFormat="1" ht="63" x14ac:dyDescent="0.25">
      <c r="A6" s="18" t="s">
        <v>32</v>
      </c>
      <c r="B6" s="35">
        <v>1482144</v>
      </c>
      <c r="C6" s="35">
        <v>143880</v>
      </c>
      <c r="D6" s="35">
        <v>2045</v>
      </c>
      <c r="E6" s="35">
        <v>75483</v>
      </c>
      <c r="F6" s="35">
        <v>1007489</v>
      </c>
      <c r="G6" s="35">
        <v>128146</v>
      </c>
      <c r="H6" s="35">
        <v>1643544</v>
      </c>
      <c r="I6" s="35">
        <v>158300</v>
      </c>
      <c r="J6" s="35">
        <v>2076</v>
      </c>
      <c r="K6" s="35">
        <v>98456</v>
      </c>
      <c r="L6" s="35">
        <f>1262615-M6</f>
        <v>1056772</v>
      </c>
      <c r="M6" s="35">
        <v>205843</v>
      </c>
      <c r="N6" s="35">
        <v>1895744</v>
      </c>
      <c r="O6" s="35">
        <v>198494</v>
      </c>
      <c r="P6" s="35">
        <v>1716</v>
      </c>
      <c r="Q6" s="35" t="s">
        <v>56</v>
      </c>
      <c r="R6" s="35">
        <f>1387766-S6</f>
        <v>1210156</v>
      </c>
      <c r="S6" s="35">
        <v>177610</v>
      </c>
      <c r="T6" s="44">
        <v>2168639</v>
      </c>
      <c r="U6" s="44">
        <v>203665</v>
      </c>
      <c r="V6" s="44">
        <v>1665</v>
      </c>
      <c r="W6" s="44">
        <v>228150</v>
      </c>
      <c r="X6" s="44">
        <f>1540629-Y6</f>
        <v>1340882</v>
      </c>
      <c r="Y6" s="44">
        <v>199747</v>
      </c>
      <c r="Z6" s="37">
        <v>2431038</v>
      </c>
      <c r="AA6" s="36">
        <v>312737</v>
      </c>
      <c r="AB6" s="45">
        <v>1439</v>
      </c>
      <c r="AC6" s="45">
        <v>272859</v>
      </c>
      <c r="AD6" s="37">
        <v>1394008</v>
      </c>
      <c r="AE6" s="36">
        <v>236669</v>
      </c>
      <c r="AF6" s="37">
        <v>2533950</v>
      </c>
      <c r="AG6" s="36">
        <v>313147</v>
      </c>
      <c r="AH6" s="45">
        <v>1335</v>
      </c>
      <c r="AI6" s="45">
        <v>202693</v>
      </c>
      <c r="AJ6" s="37">
        <v>1582160</v>
      </c>
      <c r="AK6" s="36">
        <v>228683</v>
      </c>
    </row>
    <row r="7" spans="1:37" customFormat="1" ht="31.5" x14ac:dyDescent="0.25">
      <c r="A7" s="18" t="s">
        <v>33</v>
      </c>
      <c r="B7" s="35">
        <v>65502652</v>
      </c>
      <c r="C7" s="35">
        <v>1076553</v>
      </c>
      <c r="D7" s="35">
        <v>3178</v>
      </c>
      <c r="E7" s="35">
        <v>46704333</v>
      </c>
      <c r="F7" s="35">
        <v>15626389</v>
      </c>
      <c r="G7" s="35">
        <v>916085</v>
      </c>
      <c r="H7" s="35">
        <v>54330787</v>
      </c>
      <c r="I7" s="35">
        <v>645877</v>
      </c>
      <c r="J7" s="35">
        <v>3717</v>
      </c>
      <c r="K7" s="35">
        <v>41401844</v>
      </c>
      <c r="L7" s="35">
        <f>11626239-M7</f>
        <v>10728778</v>
      </c>
      <c r="M7" s="35">
        <v>897461</v>
      </c>
      <c r="N7" s="35">
        <v>55863176</v>
      </c>
      <c r="O7" s="35">
        <v>576620</v>
      </c>
      <c r="P7" s="35">
        <v>2865</v>
      </c>
      <c r="Q7" s="35">
        <v>42417121</v>
      </c>
      <c r="R7" s="35">
        <f>12463292-S7</f>
        <v>11501770</v>
      </c>
      <c r="S7" s="35">
        <v>961522</v>
      </c>
      <c r="T7" s="35">
        <v>60490973</v>
      </c>
      <c r="U7" s="35">
        <v>635173</v>
      </c>
      <c r="V7" s="35">
        <v>5287</v>
      </c>
      <c r="W7" s="35">
        <v>46723010</v>
      </c>
      <c r="X7" s="35">
        <f>12656856-Y7</f>
        <v>11656600</v>
      </c>
      <c r="Y7" s="35">
        <v>1000256</v>
      </c>
      <c r="Z7" s="37">
        <v>59339042</v>
      </c>
      <c r="AA7" s="36">
        <v>624845</v>
      </c>
      <c r="AB7" s="45">
        <v>6375</v>
      </c>
      <c r="AC7" s="45">
        <v>46582299</v>
      </c>
      <c r="AD7" s="37">
        <v>10566886</v>
      </c>
      <c r="AE7" s="36">
        <v>1080645</v>
      </c>
      <c r="AF7" s="37">
        <v>59938095</v>
      </c>
      <c r="AG7" s="36">
        <v>905205</v>
      </c>
      <c r="AH7" s="45">
        <v>15313</v>
      </c>
      <c r="AI7" s="45">
        <v>44183599</v>
      </c>
      <c r="AJ7" s="37">
        <v>12289811</v>
      </c>
      <c r="AK7" s="36">
        <v>1147403</v>
      </c>
    </row>
    <row r="8" spans="1:37" customFormat="1" ht="31.5" x14ac:dyDescent="0.25">
      <c r="A8" s="18" t="s">
        <v>34</v>
      </c>
      <c r="B8" s="35">
        <v>9474443</v>
      </c>
      <c r="C8" s="35">
        <v>644647</v>
      </c>
      <c r="D8" s="35">
        <v>2685</v>
      </c>
      <c r="E8" s="35">
        <v>1765954</v>
      </c>
      <c r="F8" s="35">
        <v>6590671</v>
      </c>
      <c r="G8" s="35">
        <v>264230</v>
      </c>
      <c r="H8" s="35">
        <v>11446764</v>
      </c>
      <c r="I8" s="35">
        <v>893680</v>
      </c>
      <c r="J8" s="35">
        <v>1759</v>
      </c>
      <c r="K8" s="35">
        <v>2042602</v>
      </c>
      <c r="L8" s="35">
        <f>8367137-M8</f>
        <v>8041944</v>
      </c>
      <c r="M8" s="35">
        <v>325193</v>
      </c>
      <c r="N8" s="35">
        <v>12653724</v>
      </c>
      <c r="O8" s="35">
        <v>1022172</v>
      </c>
      <c r="P8" s="35">
        <v>1847</v>
      </c>
      <c r="Q8" s="35">
        <v>2228364</v>
      </c>
      <c r="R8" s="35">
        <f>9273393-S8</f>
        <v>8929779</v>
      </c>
      <c r="S8" s="35">
        <v>343614</v>
      </c>
      <c r="T8" s="35">
        <v>12604997</v>
      </c>
      <c r="U8" s="35">
        <v>1126034</v>
      </c>
      <c r="V8" s="35">
        <v>2227</v>
      </c>
      <c r="W8" s="35">
        <v>2200128</v>
      </c>
      <c r="X8" s="35">
        <f>9126725-Y8</f>
        <v>8781749</v>
      </c>
      <c r="Y8" s="35">
        <v>344976</v>
      </c>
      <c r="Z8" s="37">
        <v>13768931</v>
      </c>
      <c r="AA8" s="36">
        <v>1277127</v>
      </c>
      <c r="AB8" s="45">
        <v>2378</v>
      </c>
      <c r="AC8" s="45">
        <v>2502236</v>
      </c>
      <c r="AD8" s="37">
        <v>9366462</v>
      </c>
      <c r="AE8" s="36">
        <v>451333</v>
      </c>
      <c r="AF8" s="37">
        <v>15011628</v>
      </c>
      <c r="AG8" s="36">
        <v>1408146</v>
      </c>
      <c r="AH8" s="45">
        <v>733</v>
      </c>
      <c r="AI8" s="45">
        <v>2346810</v>
      </c>
      <c r="AJ8" s="37">
        <v>10416220</v>
      </c>
      <c r="AK8" s="36">
        <v>534656</v>
      </c>
    </row>
    <row r="9" spans="1:37" customFormat="1" ht="78.75" x14ac:dyDescent="0.25">
      <c r="A9" s="18" t="s">
        <v>35</v>
      </c>
      <c r="B9" s="35">
        <v>4293996</v>
      </c>
      <c r="C9" s="35">
        <v>195031</v>
      </c>
      <c r="D9" s="35">
        <v>2439</v>
      </c>
      <c r="E9" s="35">
        <v>1781765</v>
      </c>
      <c r="F9" s="35">
        <v>2068624</v>
      </c>
      <c r="G9" s="35">
        <v>165515</v>
      </c>
      <c r="H9" s="35">
        <v>4541614</v>
      </c>
      <c r="I9" s="35">
        <v>217885</v>
      </c>
      <c r="J9" s="35">
        <v>2914</v>
      </c>
      <c r="K9" s="35">
        <v>1797742</v>
      </c>
      <c r="L9" s="35">
        <f>2464823-M9</f>
        <v>2245401</v>
      </c>
      <c r="M9" s="35">
        <v>219422</v>
      </c>
      <c r="N9" s="35">
        <v>5081936</v>
      </c>
      <c r="O9" s="35">
        <v>215096</v>
      </c>
      <c r="P9" s="35">
        <v>2757</v>
      </c>
      <c r="Q9" s="35">
        <v>1836260</v>
      </c>
      <c r="R9" s="35">
        <f>2991456-S9</f>
        <v>2825124</v>
      </c>
      <c r="S9" s="35">
        <v>166332</v>
      </c>
      <c r="T9" s="35">
        <v>5696425</v>
      </c>
      <c r="U9" s="35">
        <v>232374</v>
      </c>
      <c r="V9" s="35">
        <v>946</v>
      </c>
      <c r="W9" s="35">
        <v>1992248</v>
      </c>
      <c r="X9" s="35">
        <f>3408565-Y9</f>
        <v>3240413</v>
      </c>
      <c r="Y9" s="35">
        <v>168152</v>
      </c>
      <c r="Z9" s="37">
        <v>5290048</v>
      </c>
      <c r="AA9" s="36">
        <v>233044</v>
      </c>
      <c r="AB9" s="45" t="s">
        <v>56</v>
      </c>
      <c r="AC9" s="45">
        <v>1962127</v>
      </c>
      <c r="AD9" s="37">
        <v>2902897</v>
      </c>
      <c r="AE9" s="36">
        <v>154011</v>
      </c>
      <c r="AF9" s="36">
        <v>4557696</v>
      </c>
      <c r="AG9" s="36">
        <v>172551</v>
      </c>
      <c r="AH9" s="45">
        <v>1317</v>
      </c>
      <c r="AI9" s="36">
        <v>1224771</v>
      </c>
      <c r="AJ9" s="36">
        <v>2980887</v>
      </c>
      <c r="AK9" s="36">
        <v>145422</v>
      </c>
    </row>
    <row r="10" spans="1:37" customFormat="1" ht="94.5" x14ac:dyDescent="0.25">
      <c r="A10" s="18" t="s">
        <v>36</v>
      </c>
      <c r="B10" s="35">
        <v>283301</v>
      </c>
      <c r="C10" s="35">
        <v>13951</v>
      </c>
      <c r="D10" s="35">
        <v>2750</v>
      </c>
      <c r="E10" s="35">
        <v>153042</v>
      </c>
      <c r="F10" s="35">
        <v>91225</v>
      </c>
      <c r="G10" s="35">
        <v>24575</v>
      </c>
      <c r="H10" s="35">
        <v>220431</v>
      </c>
      <c r="I10" s="35" t="s">
        <v>56</v>
      </c>
      <c r="J10" s="35">
        <v>1601</v>
      </c>
      <c r="K10" s="35">
        <v>92192</v>
      </c>
      <c r="L10" s="35">
        <f>115297-M10</f>
        <v>90850</v>
      </c>
      <c r="M10" s="35">
        <v>24447</v>
      </c>
      <c r="N10" s="35">
        <v>256703</v>
      </c>
      <c r="O10" s="35" t="s">
        <v>56</v>
      </c>
      <c r="P10" s="35" t="s">
        <v>56</v>
      </c>
      <c r="Q10" s="35">
        <v>88600</v>
      </c>
      <c r="R10" s="35">
        <f>152050-S10</f>
        <v>116643</v>
      </c>
      <c r="S10" s="35">
        <v>35407</v>
      </c>
      <c r="T10" s="35">
        <v>454881</v>
      </c>
      <c r="U10" s="35">
        <v>17824</v>
      </c>
      <c r="V10" s="35">
        <v>1741</v>
      </c>
      <c r="W10" s="35">
        <v>147660</v>
      </c>
      <c r="X10" s="35">
        <f>289273-Y10</f>
        <v>138007</v>
      </c>
      <c r="Y10" s="35">
        <v>151266</v>
      </c>
      <c r="Z10" s="37">
        <v>453485</v>
      </c>
      <c r="AA10" s="36">
        <v>21913</v>
      </c>
      <c r="AB10" s="45">
        <v>1743</v>
      </c>
      <c r="AC10" s="45">
        <v>148719</v>
      </c>
      <c r="AD10" s="37">
        <v>132483</v>
      </c>
      <c r="AE10" s="36">
        <v>150240</v>
      </c>
      <c r="AF10" s="37">
        <v>648992</v>
      </c>
      <c r="AG10" s="36">
        <v>29606</v>
      </c>
      <c r="AH10" s="45">
        <v>351</v>
      </c>
      <c r="AI10" s="45">
        <v>240632</v>
      </c>
      <c r="AJ10" s="37">
        <v>185746</v>
      </c>
      <c r="AK10" s="36">
        <v>192979</v>
      </c>
    </row>
    <row r="11" spans="1:37" customFormat="1" x14ac:dyDescent="0.25">
      <c r="A11" s="18" t="s">
        <v>37</v>
      </c>
      <c r="B11" s="35">
        <v>395716</v>
      </c>
      <c r="C11" s="35">
        <v>16988</v>
      </c>
      <c r="D11" s="35" t="s">
        <v>56</v>
      </c>
      <c r="E11" s="35">
        <v>4263</v>
      </c>
      <c r="F11" s="35">
        <v>247010</v>
      </c>
      <c r="G11" s="35">
        <v>118584</v>
      </c>
      <c r="H11" s="35">
        <v>390090</v>
      </c>
      <c r="I11" s="35">
        <v>15571</v>
      </c>
      <c r="J11" s="35" t="s">
        <v>56</v>
      </c>
      <c r="K11" s="35" t="s">
        <v>56</v>
      </c>
      <c r="L11" s="35">
        <f>371626-M11</f>
        <v>267196</v>
      </c>
      <c r="M11" s="35">
        <v>104430</v>
      </c>
      <c r="N11" s="35">
        <v>327672</v>
      </c>
      <c r="O11" s="35">
        <v>15008</v>
      </c>
      <c r="P11" s="35" t="s">
        <v>58</v>
      </c>
      <c r="Q11" s="35" t="s">
        <v>56</v>
      </c>
      <c r="R11" s="35">
        <f>302029-S11</f>
        <v>150949</v>
      </c>
      <c r="S11" s="35">
        <v>151080</v>
      </c>
      <c r="T11" s="35">
        <v>432121</v>
      </c>
      <c r="U11" s="35">
        <v>16008</v>
      </c>
      <c r="V11" s="22" t="s">
        <v>58</v>
      </c>
      <c r="W11" s="35" t="s">
        <v>56</v>
      </c>
      <c r="X11" s="35">
        <f>414363-Y11</f>
        <v>261381</v>
      </c>
      <c r="Y11" s="35">
        <v>152982</v>
      </c>
      <c r="Z11" s="37">
        <v>969403</v>
      </c>
      <c r="AA11" s="36">
        <v>23788</v>
      </c>
      <c r="AB11" s="45" t="s">
        <v>56</v>
      </c>
      <c r="AC11" s="45">
        <v>6187</v>
      </c>
      <c r="AD11" s="37">
        <v>479855</v>
      </c>
      <c r="AE11" s="36">
        <v>459166</v>
      </c>
      <c r="AF11" s="37">
        <v>825662</v>
      </c>
      <c r="AG11" s="36">
        <v>46559</v>
      </c>
      <c r="AH11" s="45">
        <v>3774</v>
      </c>
      <c r="AI11" s="45">
        <v>13182</v>
      </c>
      <c r="AJ11" s="37">
        <v>546193</v>
      </c>
      <c r="AK11" s="36">
        <v>217891</v>
      </c>
    </row>
    <row r="12" spans="1:37" customFormat="1" ht="63" x14ac:dyDescent="0.25">
      <c r="A12" s="18" t="s">
        <v>38</v>
      </c>
      <c r="B12" s="35">
        <v>12687665</v>
      </c>
      <c r="C12" s="35">
        <v>626257</v>
      </c>
      <c r="D12" s="35" t="s">
        <v>56</v>
      </c>
      <c r="E12" s="35">
        <v>5929250</v>
      </c>
      <c r="F12" s="35">
        <v>5773101</v>
      </c>
      <c r="G12" s="35">
        <v>276684</v>
      </c>
      <c r="H12" s="35">
        <v>13010915</v>
      </c>
      <c r="I12" s="35">
        <v>673810</v>
      </c>
      <c r="J12" s="35" t="s">
        <v>56</v>
      </c>
      <c r="K12" s="35">
        <v>5787171</v>
      </c>
      <c r="L12" s="35">
        <f>6549438-M12</f>
        <v>6230038</v>
      </c>
      <c r="M12" s="35">
        <v>319400</v>
      </c>
      <c r="N12" s="35">
        <v>11540091</v>
      </c>
      <c r="O12" s="35">
        <v>761449</v>
      </c>
      <c r="P12" s="35" t="s">
        <v>56</v>
      </c>
      <c r="Q12" s="35">
        <v>5359721</v>
      </c>
      <c r="R12" s="35">
        <f>5414401-S12</f>
        <v>5078727</v>
      </c>
      <c r="S12" s="35">
        <v>335674</v>
      </c>
      <c r="T12" s="35">
        <v>11229646</v>
      </c>
      <c r="U12" s="35">
        <v>783414</v>
      </c>
      <c r="V12" s="35">
        <v>188</v>
      </c>
      <c r="W12" s="35">
        <v>5266067</v>
      </c>
      <c r="X12" s="35">
        <f>5175690-Y12</f>
        <v>4828337</v>
      </c>
      <c r="Y12" s="35">
        <v>347353</v>
      </c>
      <c r="Z12" s="37">
        <v>10344483</v>
      </c>
      <c r="AA12" s="36">
        <v>869551</v>
      </c>
      <c r="AB12" s="45" t="s">
        <v>56</v>
      </c>
      <c r="AC12" s="45">
        <v>4710650</v>
      </c>
      <c r="AD12" s="37">
        <v>4385660</v>
      </c>
      <c r="AE12" s="36">
        <v>362002</v>
      </c>
      <c r="AF12" s="37">
        <v>21962458</v>
      </c>
      <c r="AG12" s="36">
        <v>1088963</v>
      </c>
      <c r="AH12" s="45">
        <v>124</v>
      </c>
      <c r="AI12" s="45">
        <v>11184542</v>
      </c>
      <c r="AJ12" s="37">
        <v>9243635</v>
      </c>
      <c r="AK12" s="36">
        <v>437632</v>
      </c>
    </row>
    <row r="13" spans="1:37" customFormat="1" ht="31.5" x14ac:dyDescent="0.25">
      <c r="A13" s="18" t="s">
        <v>39</v>
      </c>
      <c r="B13" s="35">
        <v>4207603</v>
      </c>
      <c r="C13" s="35">
        <v>214937</v>
      </c>
      <c r="D13" s="35">
        <v>6844</v>
      </c>
      <c r="E13" s="35">
        <v>1615491</v>
      </c>
      <c r="F13" s="35">
        <v>1065679</v>
      </c>
      <c r="G13" s="35">
        <v>1282586</v>
      </c>
      <c r="H13" s="35">
        <v>4603006</v>
      </c>
      <c r="I13" s="35">
        <v>267382</v>
      </c>
      <c r="J13" s="35">
        <v>6813</v>
      </c>
      <c r="K13" s="35">
        <v>1635920</v>
      </c>
      <c r="L13" s="35">
        <f>2694133-M13</f>
        <v>1171268</v>
      </c>
      <c r="M13" s="35">
        <v>1522865</v>
      </c>
      <c r="N13" s="35">
        <v>4883380</v>
      </c>
      <c r="O13" s="35">
        <v>257824</v>
      </c>
      <c r="P13" s="35">
        <v>6159</v>
      </c>
      <c r="Q13" s="35">
        <v>1709785</v>
      </c>
      <c r="R13" s="35">
        <f>2903255-S13</f>
        <v>1135805</v>
      </c>
      <c r="S13" s="35">
        <v>1767450</v>
      </c>
      <c r="T13" s="35">
        <v>5322588</v>
      </c>
      <c r="U13" s="35">
        <v>283621</v>
      </c>
      <c r="V13" s="35">
        <v>6067</v>
      </c>
      <c r="W13" s="35">
        <v>1787966</v>
      </c>
      <c r="X13" s="35">
        <f>3223947-Y13</f>
        <v>1242953</v>
      </c>
      <c r="Y13" s="35">
        <v>1980994</v>
      </c>
      <c r="Z13" s="37">
        <v>6565198</v>
      </c>
      <c r="AA13" s="36">
        <v>307297</v>
      </c>
      <c r="AB13" s="45">
        <v>6134</v>
      </c>
      <c r="AC13" s="45">
        <v>1823660</v>
      </c>
      <c r="AD13" s="37">
        <v>1695529</v>
      </c>
      <c r="AE13" s="36">
        <v>2696887</v>
      </c>
      <c r="AF13" s="37">
        <v>5700929</v>
      </c>
      <c r="AG13" s="36">
        <v>280418</v>
      </c>
      <c r="AH13" s="45">
        <v>666</v>
      </c>
      <c r="AI13" s="45">
        <v>1654732</v>
      </c>
      <c r="AJ13" s="37">
        <v>1605030</v>
      </c>
      <c r="AK13" s="36">
        <v>2114791</v>
      </c>
    </row>
    <row r="14" spans="1:37" customFormat="1" ht="47.25" x14ac:dyDescent="0.25">
      <c r="A14" s="18" t="s">
        <v>40</v>
      </c>
      <c r="B14" s="35">
        <v>78290</v>
      </c>
      <c r="C14" s="35">
        <v>9949</v>
      </c>
      <c r="D14" s="22" t="s">
        <v>58</v>
      </c>
      <c r="E14" s="35">
        <v>744</v>
      </c>
      <c r="F14" s="35">
        <v>59974</v>
      </c>
      <c r="G14" s="35">
        <v>1678</v>
      </c>
      <c r="H14" s="35">
        <v>64231</v>
      </c>
      <c r="I14" s="35">
        <v>7082</v>
      </c>
      <c r="J14" s="38" t="s">
        <v>58</v>
      </c>
      <c r="K14" s="35" t="s">
        <v>56</v>
      </c>
      <c r="L14" s="35">
        <f>55490-M14</f>
        <v>48731</v>
      </c>
      <c r="M14" s="35">
        <v>6759</v>
      </c>
      <c r="N14" s="35">
        <v>82187</v>
      </c>
      <c r="O14" s="35">
        <v>11146</v>
      </c>
      <c r="P14" s="22" t="s">
        <v>58</v>
      </c>
      <c r="Q14" s="35" t="s">
        <v>56</v>
      </c>
      <c r="R14" s="35">
        <f>69063-S14</f>
        <v>64232</v>
      </c>
      <c r="S14" s="35">
        <v>4831</v>
      </c>
      <c r="T14" s="35">
        <v>115181</v>
      </c>
      <c r="U14" s="35">
        <v>14165</v>
      </c>
      <c r="V14" s="22" t="s">
        <v>58</v>
      </c>
      <c r="W14" s="35">
        <v>2691</v>
      </c>
      <c r="X14" s="35">
        <f>96249-Y14</f>
        <v>91148</v>
      </c>
      <c r="Y14" s="35">
        <v>5101</v>
      </c>
      <c r="Z14" s="37">
        <v>114121</v>
      </c>
      <c r="AA14" s="36">
        <v>11337</v>
      </c>
      <c r="AB14" s="32" t="s">
        <v>58</v>
      </c>
      <c r="AC14" s="45" t="s">
        <v>56</v>
      </c>
      <c r="AD14" s="37">
        <v>93405</v>
      </c>
      <c r="AE14" s="36">
        <v>7893</v>
      </c>
      <c r="AF14" s="37">
        <v>83298</v>
      </c>
      <c r="AG14" s="36">
        <v>10383</v>
      </c>
      <c r="AH14" s="32" t="s">
        <v>58</v>
      </c>
      <c r="AI14" s="45" t="s">
        <v>56</v>
      </c>
      <c r="AJ14" s="37">
        <v>68399</v>
      </c>
      <c r="AK14" s="36">
        <v>2908</v>
      </c>
    </row>
    <row r="15" spans="1:37" customFormat="1" ht="31.5" x14ac:dyDescent="0.25">
      <c r="A15" s="18" t="s">
        <v>41</v>
      </c>
      <c r="B15" s="35">
        <v>1940285</v>
      </c>
      <c r="C15" s="35">
        <v>29979</v>
      </c>
      <c r="D15" s="35" t="s">
        <v>56</v>
      </c>
      <c r="E15" s="35">
        <v>467044</v>
      </c>
      <c r="F15" s="35">
        <v>1328340</v>
      </c>
      <c r="G15" s="35">
        <v>31561</v>
      </c>
      <c r="H15" s="35">
        <v>2472315</v>
      </c>
      <c r="I15" s="35">
        <v>28035</v>
      </c>
      <c r="J15" s="35" t="s">
        <v>56</v>
      </c>
      <c r="K15" s="35">
        <v>609780</v>
      </c>
      <c r="L15" s="35">
        <f>1787117-M15</f>
        <v>1760971</v>
      </c>
      <c r="M15" s="35">
        <v>26146</v>
      </c>
      <c r="N15" s="35">
        <v>2691390</v>
      </c>
      <c r="O15" s="35">
        <v>34404</v>
      </c>
      <c r="P15" s="35" t="s">
        <v>56</v>
      </c>
      <c r="Q15" s="35">
        <v>505154</v>
      </c>
      <c r="R15" s="35">
        <f>2106891-S15</f>
        <v>2073317</v>
      </c>
      <c r="S15" s="35">
        <v>33574</v>
      </c>
      <c r="T15" s="35">
        <v>2715685</v>
      </c>
      <c r="U15" s="35">
        <v>30283</v>
      </c>
      <c r="V15" s="35" t="s">
        <v>56</v>
      </c>
      <c r="W15" s="35">
        <v>550365</v>
      </c>
      <c r="X15" s="35">
        <f>2083250-Y15</f>
        <v>2051486</v>
      </c>
      <c r="Y15" s="35">
        <v>31764</v>
      </c>
      <c r="Z15" s="37">
        <v>2811471</v>
      </c>
      <c r="AA15" s="36">
        <v>38662</v>
      </c>
      <c r="AB15" s="45" t="s">
        <v>56</v>
      </c>
      <c r="AC15" s="45">
        <v>691448</v>
      </c>
      <c r="AD15" s="37">
        <v>1965738</v>
      </c>
      <c r="AE15" s="36">
        <v>35058</v>
      </c>
      <c r="AF15" s="37">
        <v>3473881</v>
      </c>
      <c r="AG15" s="36">
        <v>56733</v>
      </c>
      <c r="AH15" s="45" t="s">
        <v>58</v>
      </c>
      <c r="AI15" s="45">
        <v>1088913</v>
      </c>
      <c r="AJ15" s="37">
        <v>2217793</v>
      </c>
      <c r="AK15" s="36">
        <v>49884</v>
      </c>
    </row>
    <row r="16" spans="1:37" customFormat="1" ht="31.5" x14ac:dyDescent="0.25">
      <c r="A16" s="18" t="s">
        <v>42</v>
      </c>
      <c r="B16" s="35">
        <v>622912</v>
      </c>
      <c r="C16" s="35">
        <v>97627</v>
      </c>
      <c r="D16" s="35">
        <v>1116</v>
      </c>
      <c r="E16" s="35">
        <v>47062</v>
      </c>
      <c r="F16" s="35">
        <v>362420</v>
      </c>
      <c r="G16" s="35">
        <v>43057</v>
      </c>
      <c r="H16" s="35">
        <v>582001</v>
      </c>
      <c r="I16" s="35">
        <v>80049</v>
      </c>
      <c r="J16" s="35" t="s">
        <v>56</v>
      </c>
      <c r="K16" s="35">
        <v>45623</v>
      </c>
      <c r="L16" s="35">
        <f>440811-M16</f>
        <v>383778</v>
      </c>
      <c r="M16" s="35">
        <v>57033</v>
      </c>
      <c r="N16" s="35">
        <v>505479</v>
      </c>
      <c r="O16" s="35">
        <v>68293</v>
      </c>
      <c r="P16" s="35" t="s">
        <v>58</v>
      </c>
      <c r="Q16" s="35">
        <v>7332</v>
      </c>
      <c r="R16" s="35">
        <f>421912-S16</f>
        <v>362464</v>
      </c>
      <c r="S16" s="35">
        <v>59448</v>
      </c>
      <c r="T16" s="35">
        <v>736512</v>
      </c>
      <c r="U16" s="35">
        <v>165537</v>
      </c>
      <c r="V16" s="35" t="s">
        <v>58</v>
      </c>
      <c r="W16" s="35">
        <v>35170</v>
      </c>
      <c r="X16" s="35">
        <f>525711-Y16</f>
        <v>383095</v>
      </c>
      <c r="Y16" s="35">
        <v>142616</v>
      </c>
      <c r="Z16" s="37">
        <v>768668</v>
      </c>
      <c r="AA16" s="36">
        <v>160920</v>
      </c>
      <c r="AB16" s="32" t="s">
        <v>58</v>
      </c>
      <c r="AC16" s="45">
        <v>28603</v>
      </c>
      <c r="AD16" s="37">
        <v>416005</v>
      </c>
      <c r="AE16" s="36">
        <v>152727</v>
      </c>
      <c r="AF16" s="37">
        <v>853960</v>
      </c>
      <c r="AG16" s="36">
        <v>184857</v>
      </c>
      <c r="AH16" s="32" t="s">
        <v>58</v>
      </c>
      <c r="AI16" s="45">
        <v>28024</v>
      </c>
      <c r="AJ16" s="37">
        <v>390960</v>
      </c>
      <c r="AK16" s="36">
        <v>239018</v>
      </c>
    </row>
    <row r="17" spans="1:37" customFormat="1" ht="47.25" x14ac:dyDescent="0.25">
      <c r="A17" s="18" t="s">
        <v>43</v>
      </c>
      <c r="B17" s="35">
        <v>146895</v>
      </c>
      <c r="C17" s="35">
        <v>34208</v>
      </c>
      <c r="D17" s="35">
        <v>7601</v>
      </c>
      <c r="E17" s="35">
        <v>78235</v>
      </c>
      <c r="F17" s="35">
        <v>27152</v>
      </c>
      <c r="G17" s="35">
        <v>5441</v>
      </c>
      <c r="H17" s="35">
        <v>320820</v>
      </c>
      <c r="I17" s="35">
        <v>151550</v>
      </c>
      <c r="J17" s="35">
        <v>7302</v>
      </c>
      <c r="K17" s="35">
        <v>89905</v>
      </c>
      <c r="L17" s="35">
        <f>79326-M17</f>
        <v>70163</v>
      </c>
      <c r="M17" s="35">
        <v>9163</v>
      </c>
      <c r="N17" s="35">
        <v>424666</v>
      </c>
      <c r="O17" s="35">
        <v>183085</v>
      </c>
      <c r="P17" s="35" t="s">
        <v>56</v>
      </c>
      <c r="Q17" s="35">
        <v>167660</v>
      </c>
      <c r="R17" s="35">
        <f>73895-S17</f>
        <v>61100</v>
      </c>
      <c r="S17" s="35">
        <v>12795</v>
      </c>
      <c r="T17" s="35">
        <v>670529</v>
      </c>
      <c r="U17" s="35">
        <v>178023</v>
      </c>
      <c r="V17" s="35" t="s">
        <v>56</v>
      </c>
      <c r="W17" s="35" t="s">
        <v>56</v>
      </c>
      <c r="X17" s="35">
        <f>322657-Y17</f>
        <v>302427</v>
      </c>
      <c r="Y17" s="35">
        <v>20230</v>
      </c>
      <c r="Z17" s="37">
        <v>1676401</v>
      </c>
      <c r="AA17" s="36">
        <v>182885</v>
      </c>
      <c r="AB17" s="45" t="s">
        <v>56</v>
      </c>
      <c r="AC17" s="45">
        <v>568907</v>
      </c>
      <c r="AD17" s="37">
        <v>844764</v>
      </c>
      <c r="AE17" s="36">
        <v>47863</v>
      </c>
      <c r="AF17" s="37">
        <v>1892711</v>
      </c>
      <c r="AG17" s="36">
        <v>307197</v>
      </c>
      <c r="AH17" s="45">
        <v>7055</v>
      </c>
      <c r="AI17" s="45">
        <v>683327</v>
      </c>
      <c r="AJ17" s="37">
        <v>702468</v>
      </c>
      <c r="AK17" s="36">
        <v>174339</v>
      </c>
    </row>
    <row r="18" spans="1:37" customFormat="1" ht="47.25" x14ac:dyDescent="0.25">
      <c r="A18" s="18" t="s">
        <v>44</v>
      </c>
      <c r="B18" s="35">
        <v>1205557</v>
      </c>
      <c r="C18" s="35">
        <v>29715</v>
      </c>
      <c r="D18" s="35">
        <v>366</v>
      </c>
      <c r="E18" s="35">
        <v>521658</v>
      </c>
      <c r="F18" s="35">
        <v>550354</v>
      </c>
      <c r="G18" s="35">
        <v>99342</v>
      </c>
      <c r="H18" s="35">
        <v>1109338</v>
      </c>
      <c r="I18" s="35">
        <v>31892</v>
      </c>
      <c r="J18" s="35" t="s">
        <v>56</v>
      </c>
      <c r="K18" s="35">
        <v>710026</v>
      </c>
      <c r="L18" s="35">
        <f>364172-M18</f>
        <v>316208</v>
      </c>
      <c r="M18" s="35">
        <v>47964</v>
      </c>
      <c r="N18" s="35">
        <v>1583221</v>
      </c>
      <c r="O18" s="35">
        <v>30388</v>
      </c>
      <c r="P18" s="35" t="s">
        <v>56</v>
      </c>
      <c r="Q18" s="35">
        <v>1112898</v>
      </c>
      <c r="R18" s="35">
        <f>434159-S18</f>
        <v>371200</v>
      </c>
      <c r="S18" s="35">
        <v>62959</v>
      </c>
      <c r="T18" s="35">
        <v>289754</v>
      </c>
      <c r="U18" s="35">
        <v>16047</v>
      </c>
      <c r="V18" s="35" t="s">
        <v>56</v>
      </c>
      <c r="W18" s="35" t="s">
        <v>56</v>
      </c>
      <c r="X18" s="35">
        <f>267297-Y18</f>
        <v>161791</v>
      </c>
      <c r="Y18" s="35">
        <v>105506</v>
      </c>
      <c r="Z18" s="37">
        <v>178958</v>
      </c>
      <c r="AA18" s="36">
        <v>11059</v>
      </c>
      <c r="AB18" s="32" t="s">
        <v>58</v>
      </c>
      <c r="AC18" s="45">
        <v>1537</v>
      </c>
      <c r="AD18" s="37">
        <v>121002</v>
      </c>
      <c r="AE18" s="36">
        <v>39722</v>
      </c>
      <c r="AF18" s="37">
        <v>253688</v>
      </c>
      <c r="AG18" s="36">
        <v>16549</v>
      </c>
      <c r="AH18" s="32" t="s">
        <v>58</v>
      </c>
      <c r="AI18" s="45">
        <v>3482</v>
      </c>
      <c r="AJ18" s="37">
        <v>168437</v>
      </c>
      <c r="AK18" s="36">
        <v>60269</v>
      </c>
    </row>
    <row r="19" spans="1:37" customFormat="1" ht="63" x14ac:dyDescent="0.25">
      <c r="A19" s="18" t="s">
        <v>45</v>
      </c>
      <c r="B19" s="35">
        <v>47110</v>
      </c>
      <c r="C19" s="35">
        <v>2691</v>
      </c>
      <c r="D19" s="38" t="s">
        <v>58</v>
      </c>
      <c r="E19" s="35">
        <v>15917</v>
      </c>
      <c r="F19" s="35">
        <v>18113</v>
      </c>
      <c r="G19" s="35">
        <v>9471</v>
      </c>
      <c r="H19" s="35">
        <v>50946</v>
      </c>
      <c r="I19" s="35">
        <v>2663</v>
      </c>
      <c r="J19" s="38" t="s">
        <v>58</v>
      </c>
      <c r="K19" s="35">
        <v>17154</v>
      </c>
      <c r="L19" s="35">
        <f>30680-M19</f>
        <v>10337</v>
      </c>
      <c r="M19" s="35">
        <v>20343</v>
      </c>
      <c r="N19" s="35">
        <v>180068</v>
      </c>
      <c r="O19" s="35">
        <v>6420</v>
      </c>
      <c r="P19" s="35" t="s">
        <v>58</v>
      </c>
      <c r="Q19" s="35">
        <v>15083</v>
      </c>
      <c r="R19" s="35">
        <f>157913-S19</f>
        <v>84150</v>
      </c>
      <c r="S19" s="35">
        <v>73763</v>
      </c>
      <c r="T19" s="35">
        <v>225672</v>
      </c>
      <c r="U19" s="35">
        <v>14796</v>
      </c>
      <c r="V19" s="22" t="s">
        <v>58</v>
      </c>
      <c r="W19" s="35">
        <v>10110</v>
      </c>
      <c r="X19" s="35">
        <f>200076-Y19</f>
        <v>162839</v>
      </c>
      <c r="Y19" s="35">
        <v>37237</v>
      </c>
      <c r="Z19" s="37">
        <v>401132</v>
      </c>
      <c r="AA19" s="36">
        <v>48996</v>
      </c>
      <c r="AB19" s="45" t="s">
        <v>56</v>
      </c>
      <c r="AC19" s="45">
        <v>111483</v>
      </c>
      <c r="AD19" s="37">
        <v>175509</v>
      </c>
      <c r="AE19" s="36">
        <v>64872</v>
      </c>
      <c r="AF19" s="37">
        <v>866316</v>
      </c>
      <c r="AG19" s="36">
        <v>33808</v>
      </c>
      <c r="AH19" s="45" t="s">
        <v>56</v>
      </c>
      <c r="AI19" s="45">
        <v>9460</v>
      </c>
      <c r="AJ19" s="37">
        <v>177434</v>
      </c>
      <c r="AK19" s="36">
        <v>645247</v>
      </c>
    </row>
    <row r="20" spans="1:37" customFormat="1" ht="63" x14ac:dyDescent="0.25">
      <c r="A20" s="18" t="s">
        <v>46</v>
      </c>
      <c r="B20" s="35">
        <v>56368</v>
      </c>
      <c r="C20" s="35" t="s">
        <v>56</v>
      </c>
      <c r="D20" s="38" t="s">
        <v>58</v>
      </c>
      <c r="E20" s="35" t="s">
        <v>56</v>
      </c>
      <c r="F20" s="35">
        <v>25926</v>
      </c>
      <c r="G20" s="35">
        <v>11432</v>
      </c>
      <c r="H20" s="35">
        <v>52081</v>
      </c>
      <c r="I20" s="35" t="s">
        <v>56</v>
      </c>
      <c r="J20" s="38" t="s">
        <v>58</v>
      </c>
      <c r="K20" s="35" t="s">
        <v>56</v>
      </c>
      <c r="L20" s="35">
        <f>35141-M20</f>
        <v>25173</v>
      </c>
      <c r="M20" s="35">
        <v>9968</v>
      </c>
      <c r="N20" s="35">
        <v>28915</v>
      </c>
      <c r="O20" s="35" t="s">
        <v>56</v>
      </c>
      <c r="P20" s="38" t="s">
        <v>58</v>
      </c>
      <c r="Q20" s="35" t="s">
        <v>56</v>
      </c>
      <c r="R20" s="35">
        <f>28547-S20</f>
        <v>14278</v>
      </c>
      <c r="S20" s="35">
        <v>14269</v>
      </c>
      <c r="T20" s="35">
        <v>45483</v>
      </c>
      <c r="U20" s="35" t="s">
        <v>56</v>
      </c>
      <c r="V20" s="22" t="s">
        <v>58</v>
      </c>
      <c r="W20" s="35" t="s">
        <v>56</v>
      </c>
      <c r="X20" s="35">
        <f>42195-Y20</f>
        <v>16287</v>
      </c>
      <c r="Y20" s="35">
        <v>25908</v>
      </c>
      <c r="Z20" s="37">
        <v>47641</v>
      </c>
      <c r="AA20" s="45" t="s">
        <v>56</v>
      </c>
      <c r="AB20" s="32" t="s">
        <v>58</v>
      </c>
      <c r="AC20" s="45" t="s">
        <v>56</v>
      </c>
      <c r="AD20" s="37">
        <v>18125</v>
      </c>
      <c r="AE20" s="36">
        <v>28166</v>
      </c>
      <c r="AF20" s="37">
        <v>80303</v>
      </c>
      <c r="AG20" s="45" t="s">
        <v>56</v>
      </c>
      <c r="AH20" s="32" t="s">
        <v>58</v>
      </c>
      <c r="AI20" s="45" t="s">
        <v>56</v>
      </c>
      <c r="AJ20" s="37">
        <v>33166</v>
      </c>
      <c r="AK20" s="36">
        <v>44996</v>
      </c>
    </row>
    <row r="21" spans="1:37" customFormat="1" x14ac:dyDescent="0.25">
      <c r="A21" s="18" t="s">
        <v>47</v>
      </c>
      <c r="B21" s="23" t="s">
        <v>56</v>
      </c>
      <c r="C21" s="23" t="s">
        <v>56</v>
      </c>
      <c r="D21" s="23" t="s">
        <v>58</v>
      </c>
      <c r="E21" s="23" t="s">
        <v>56</v>
      </c>
      <c r="F21" s="23" t="s">
        <v>56</v>
      </c>
      <c r="G21" s="23" t="s">
        <v>56</v>
      </c>
      <c r="H21" s="35" t="s">
        <v>56</v>
      </c>
      <c r="I21" s="35" t="s">
        <v>56</v>
      </c>
      <c r="J21" s="35" t="s">
        <v>58</v>
      </c>
      <c r="K21" s="35" t="s">
        <v>56</v>
      </c>
      <c r="L21" s="35" t="s">
        <v>56</v>
      </c>
      <c r="M21" s="35" t="s">
        <v>56</v>
      </c>
      <c r="N21" s="35" t="s">
        <v>56</v>
      </c>
      <c r="O21" s="35" t="s">
        <v>56</v>
      </c>
      <c r="P21" s="35" t="s">
        <v>58</v>
      </c>
      <c r="Q21" s="35" t="s">
        <v>56</v>
      </c>
      <c r="R21" s="35" t="s">
        <v>56</v>
      </c>
      <c r="S21" s="35" t="s">
        <v>56</v>
      </c>
      <c r="T21" s="35" t="s">
        <v>56</v>
      </c>
      <c r="U21" s="35" t="s">
        <v>56</v>
      </c>
      <c r="V21" s="35" t="s">
        <v>58</v>
      </c>
      <c r="W21" s="35" t="s">
        <v>56</v>
      </c>
      <c r="X21" s="35" t="s">
        <v>56</v>
      </c>
      <c r="Y21" s="35" t="s">
        <v>56</v>
      </c>
      <c r="Z21" s="46" t="s">
        <v>56</v>
      </c>
      <c r="AA21" s="45" t="s">
        <v>56</v>
      </c>
      <c r="AB21" s="33" t="s">
        <v>58</v>
      </c>
      <c r="AC21" s="45" t="s">
        <v>56</v>
      </c>
      <c r="AD21" s="46" t="s">
        <v>56</v>
      </c>
      <c r="AE21" s="28" t="s">
        <v>58</v>
      </c>
      <c r="AF21" s="46" t="s">
        <v>56</v>
      </c>
      <c r="AG21" s="45" t="s">
        <v>56</v>
      </c>
      <c r="AH21" s="33" t="s">
        <v>58</v>
      </c>
      <c r="AI21" s="45" t="s">
        <v>56</v>
      </c>
      <c r="AJ21" s="46" t="s">
        <v>56</v>
      </c>
      <c r="AK21" s="28" t="s">
        <v>56</v>
      </c>
    </row>
    <row r="22" spans="1:37" customFormat="1" ht="47.25" x14ac:dyDescent="0.25">
      <c r="A22" s="18" t="s">
        <v>48</v>
      </c>
      <c r="B22" s="35">
        <v>90212</v>
      </c>
      <c r="C22" s="35">
        <v>23712</v>
      </c>
      <c r="D22" s="35" t="s">
        <v>58</v>
      </c>
      <c r="E22" s="35">
        <v>18954</v>
      </c>
      <c r="F22" s="35">
        <v>33875</v>
      </c>
      <c r="G22" s="35">
        <v>6193</v>
      </c>
      <c r="H22" s="35">
        <v>75349</v>
      </c>
      <c r="I22" s="35">
        <v>24387</v>
      </c>
      <c r="J22" s="35" t="s">
        <v>58</v>
      </c>
      <c r="K22" s="35">
        <v>11915</v>
      </c>
      <c r="L22" s="35">
        <f>38556-M22</f>
        <v>33018</v>
      </c>
      <c r="M22" s="35">
        <v>5538</v>
      </c>
      <c r="N22" s="35">
        <v>83552</v>
      </c>
      <c r="O22" s="35">
        <v>23076</v>
      </c>
      <c r="P22" s="38" t="s">
        <v>58</v>
      </c>
      <c r="Q22" s="35" t="s">
        <v>56</v>
      </c>
      <c r="R22" s="35">
        <f>46599-S22</f>
        <v>42137</v>
      </c>
      <c r="S22" s="35">
        <v>4462</v>
      </c>
      <c r="T22" s="35">
        <v>78364</v>
      </c>
      <c r="U22" s="35">
        <v>21693</v>
      </c>
      <c r="V22" s="22" t="s">
        <v>58</v>
      </c>
      <c r="W22" s="35">
        <v>16878</v>
      </c>
      <c r="X22" s="35">
        <f>39446-Y22</f>
        <v>36104</v>
      </c>
      <c r="Y22" s="35">
        <v>3342</v>
      </c>
      <c r="Z22" s="37">
        <v>82169</v>
      </c>
      <c r="AA22" s="36">
        <v>22834</v>
      </c>
      <c r="AB22" s="32" t="s">
        <v>58</v>
      </c>
      <c r="AC22" s="45">
        <v>18090</v>
      </c>
      <c r="AD22" s="37">
        <v>38249</v>
      </c>
      <c r="AE22" s="39">
        <v>2486</v>
      </c>
      <c r="AF22" s="37">
        <v>271169</v>
      </c>
      <c r="AG22" s="36">
        <v>29387</v>
      </c>
      <c r="AH22" s="32" t="s">
        <v>58</v>
      </c>
      <c r="AI22" s="45">
        <v>19756</v>
      </c>
      <c r="AJ22" s="37">
        <v>212484</v>
      </c>
      <c r="AK22" s="39">
        <v>9289</v>
      </c>
    </row>
    <row r="23" spans="1:37" customFormat="1" ht="63" x14ac:dyDescent="0.25">
      <c r="A23" s="18" t="s">
        <v>49</v>
      </c>
      <c r="B23" s="35">
        <v>9028</v>
      </c>
      <c r="C23" s="35">
        <v>2266</v>
      </c>
      <c r="D23" s="38" t="s">
        <v>58</v>
      </c>
      <c r="E23" s="35">
        <v>1210</v>
      </c>
      <c r="F23" s="35">
        <v>3382</v>
      </c>
      <c r="G23" s="35" t="s">
        <v>56</v>
      </c>
      <c r="H23" s="35">
        <v>11964</v>
      </c>
      <c r="I23" s="35">
        <v>3786</v>
      </c>
      <c r="J23" s="38" t="s">
        <v>58</v>
      </c>
      <c r="K23" s="35">
        <v>1860</v>
      </c>
      <c r="L23" s="35">
        <v>4399</v>
      </c>
      <c r="M23" s="35" t="s">
        <v>56</v>
      </c>
      <c r="N23" s="35">
        <v>27543</v>
      </c>
      <c r="O23" s="35">
        <v>12369</v>
      </c>
      <c r="P23" s="35" t="s">
        <v>56</v>
      </c>
      <c r="Q23" s="35">
        <v>2696</v>
      </c>
      <c r="R23" s="35">
        <v>9166</v>
      </c>
      <c r="S23" s="35" t="s">
        <v>56</v>
      </c>
      <c r="T23" s="35">
        <v>29823</v>
      </c>
      <c r="U23" s="35">
        <v>8302</v>
      </c>
      <c r="V23" s="35" t="s">
        <v>56</v>
      </c>
      <c r="W23" s="35">
        <v>2686</v>
      </c>
      <c r="X23" s="35">
        <v>9517</v>
      </c>
      <c r="Y23" s="35" t="s">
        <v>56</v>
      </c>
      <c r="Z23" s="37">
        <v>28479</v>
      </c>
      <c r="AA23" s="36">
        <v>8769</v>
      </c>
      <c r="AB23" s="45" t="s">
        <v>56</v>
      </c>
      <c r="AC23" s="45">
        <v>2259</v>
      </c>
      <c r="AD23" s="37">
        <v>14406</v>
      </c>
      <c r="AE23" s="45" t="s">
        <v>56</v>
      </c>
      <c r="AF23" s="37">
        <v>18859</v>
      </c>
      <c r="AG23" s="36">
        <v>3168</v>
      </c>
      <c r="AH23" s="45" t="s">
        <v>56</v>
      </c>
      <c r="AI23" s="45">
        <v>1259</v>
      </c>
      <c r="AJ23" s="37">
        <v>7179</v>
      </c>
      <c r="AK23" s="45" t="s">
        <v>56</v>
      </c>
    </row>
    <row r="24" spans="1:37" customFormat="1" ht="31.5" x14ac:dyDescent="0.25">
      <c r="A24" s="18" t="s">
        <v>50</v>
      </c>
      <c r="B24" s="35">
        <v>20682</v>
      </c>
      <c r="C24" s="35">
        <v>8617</v>
      </c>
      <c r="D24" s="35" t="s">
        <v>56</v>
      </c>
      <c r="E24" s="35">
        <v>958</v>
      </c>
      <c r="F24" s="35">
        <v>4792</v>
      </c>
      <c r="G24" s="35">
        <v>5446</v>
      </c>
      <c r="H24" s="35">
        <v>22138</v>
      </c>
      <c r="I24" s="35">
        <v>8222</v>
      </c>
      <c r="J24" s="35" t="s">
        <v>56</v>
      </c>
      <c r="K24" s="35">
        <v>255</v>
      </c>
      <c r="L24" s="35">
        <f>13116-M24</f>
        <v>9598</v>
      </c>
      <c r="M24" s="35">
        <v>3518</v>
      </c>
      <c r="N24" s="35">
        <v>7863</v>
      </c>
      <c r="O24" s="35">
        <v>2418</v>
      </c>
      <c r="P24" s="35" t="s">
        <v>58</v>
      </c>
      <c r="Q24" s="35">
        <v>56</v>
      </c>
      <c r="R24" s="35">
        <f>5389-S24</f>
        <v>2654</v>
      </c>
      <c r="S24" s="35">
        <v>2735</v>
      </c>
      <c r="T24" s="35">
        <v>14818</v>
      </c>
      <c r="U24" s="35">
        <v>2766</v>
      </c>
      <c r="V24" s="35" t="s">
        <v>58</v>
      </c>
      <c r="W24" s="35">
        <v>46</v>
      </c>
      <c r="X24" s="35">
        <f>12006-Y24</f>
        <v>1339</v>
      </c>
      <c r="Y24" s="35">
        <v>10667</v>
      </c>
      <c r="Z24" s="46" t="s">
        <v>56</v>
      </c>
      <c r="AA24" s="45" t="s">
        <v>56</v>
      </c>
      <c r="AB24" s="32" t="s">
        <v>58</v>
      </c>
      <c r="AC24" s="45" t="s">
        <v>56</v>
      </c>
      <c r="AD24" s="46" t="s">
        <v>56</v>
      </c>
      <c r="AE24" s="45" t="s">
        <v>56</v>
      </c>
      <c r="AF24" s="46">
        <v>13806</v>
      </c>
      <c r="AG24" s="45">
        <v>2073</v>
      </c>
      <c r="AH24" s="32" t="s">
        <v>58</v>
      </c>
      <c r="AI24" s="45" t="s">
        <v>56</v>
      </c>
      <c r="AJ24" s="46">
        <v>1244</v>
      </c>
      <c r="AK24" s="45">
        <v>10189</v>
      </c>
    </row>
    <row r="25" spans="1:37" customFormat="1" ht="15" x14ac:dyDescent="0.25"/>
    <row r="26" spans="1:37" x14ac:dyDescent="0.25">
      <c r="A26" s="2" t="s">
        <v>57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Normal="100" workbookViewId="0">
      <pane xSplit="1" ySplit="5" topLeftCell="Y21" activePane="bottomRight" state="frozen"/>
      <selection pane="topRight" activeCell="B1" sqref="B1"/>
      <selection pane="bottomLeft" activeCell="A6" sqref="A6"/>
      <selection pane="bottomRight" activeCell="AH1" sqref="AH1:AH1048576"/>
    </sheetView>
  </sheetViews>
  <sheetFormatPr defaultColWidth="9.140625" defaultRowHeight="15.75" x14ac:dyDescent="0.25"/>
  <cols>
    <col min="1" max="1" width="35.7109375" style="2" customWidth="1"/>
    <col min="2" max="2" width="16" style="2" bestFit="1" customWidth="1"/>
    <col min="3" max="3" width="14.140625" style="2" bestFit="1" customWidth="1"/>
    <col min="4" max="4" width="11.42578125" style="2" bestFit="1" customWidth="1"/>
    <col min="5" max="6" width="16" style="2" bestFit="1" customWidth="1"/>
    <col min="7" max="7" width="14.85546875" style="2" customWidth="1"/>
    <col min="8" max="8" width="16" style="2" bestFit="1" customWidth="1"/>
    <col min="9" max="9" width="14.140625" style="2" bestFit="1" customWidth="1"/>
    <col min="10" max="10" width="12.7109375" style="2" bestFit="1" customWidth="1"/>
    <col min="11" max="12" width="16" style="2" bestFit="1" customWidth="1"/>
    <col min="13" max="13" width="15" style="2" customWidth="1"/>
    <col min="14" max="14" width="16" style="2" bestFit="1" customWidth="1"/>
    <col min="15" max="15" width="14.140625" style="2" bestFit="1" customWidth="1"/>
    <col min="16" max="16" width="11.42578125" style="2" bestFit="1" customWidth="1"/>
    <col min="17" max="18" width="16" style="2" bestFit="1" customWidth="1"/>
    <col min="19" max="19" width="15" style="2" customWidth="1"/>
    <col min="20" max="20" width="16" style="2" bestFit="1" customWidth="1"/>
    <col min="21" max="21" width="14.140625" style="2" bestFit="1" customWidth="1"/>
    <col min="22" max="22" width="11.42578125" style="2" bestFit="1" customWidth="1"/>
    <col min="23" max="24" width="16" style="2" bestFit="1" customWidth="1"/>
    <col min="25" max="25" width="14.85546875" style="2" customWidth="1"/>
    <col min="26" max="26" width="16" style="2" bestFit="1" customWidth="1"/>
    <col min="27" max="27" width="14.140625" style="2" bestFit="1" customWidth="1"/>
    <col min="28" max="28" width="12.7109375" style="2" bestFit="1" customWidth="1"/>
    <col min="29" max="31" width="16" style="2" bestFit="1" customWidth="1"/>
    <col min="32" max="32" width="14.140625" style="2" bestFit="1" customWidth="1"/>
    <col min="33" max="33" width="11.42578125" style="2" bestFit="1" customWidth="1"/>
    <col min="34" max="34" width="9.140625" style="2"/>
    <col min="35" max="36" width="12.7109375" style="2" bestFit="1" customWidth="1"/>
    <col min="37" max="37" width="11.42578125" style="2" bestFit="1" customWidth="1"/>
    <col min="38" max="16384" width="9.140625" style="2"/>
  </cols>
  <sheetData>
    <row r="1" spans="1:37" ht="28.5" customHeight="1" x14ac:dyDescent="0.25">
      <c r="A1" s="6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37" ht="19.5" customHeight="1" x14ac:dyDescent="0.25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37" x14ac:dyDescent="0.25">
      <c r="A3" s="76"/>
      <c r="B3" s="74">
        <v>2017</v>
      </c>
      <c r="C3" s="74"/>
      <c r="D3" s="74"/>
      <c r="E3" s="74"/>
      <c r="F3" s="74"/>
      <c r="G3" s="74"/>
      <c r="H3" s="74">
        <v>2018</v>
      </c>
      <c r="I3" s="74"/>
      <c r="J3" s="74"/>
      <c r="K3" s="74"/>
      <c r="L3" s="74"/>
      <c r="M3" s="74"/>
      <c r="N3" s="74">
        <v>2019</v>
      </c>
      <c r="O3" s="74"/>
      <c r="P3" s="74"/>
      <c r="Q3" s="74"/>
      <c r="R3" s="74"/>
      <c r="S3" s="74"/>
      <c r="T3" s="74">
        <v>2020</v>
      </c>
      <c r="U3" s="74"/>
      <c r="V3" s="74"/>
      <c r="W3" s="74"/>
      <c r="X3" s="74"/>
      <c r="Y3" s="74"/>
      <c r="Z3" s="74">
        <v>2021</v>
      </c>
      <c r="AA3" s="74"/>
      <c r="AB3" s="74"/>
      <c r="AC3" s="74"/>
      <c r="AD3" s="74"/>
      <c r="AE3" s="74"/>
      <c r="AF3" s="74">
        <v>2022</v>
      </c>
      <c r="AG3" s="74"/>
      <c r="AH3" s="74"/>
      <c r="AI3" s="74"/>
      <c r="AJ3" s="74"/>
      <c r="AK3" s="74"/>
    </row>
    <row r="4" spans="1:37" ht="47.25" x14ac:dyDescent="0.25">
      <c r="A4" s="76"/>
      <c r="B4" s="11" t="s">
        <v>3</v>
      </c>
      <c r="C4" s="11" t="s">
        <v>4</v>
      </c>
      <c r="D4" s="21" t="s">
        <v>51</v>
      </c>
      <c r="E4" s="11" t="s">
        <v>5</v>
      </c>
      <c r="F4" s="11" t="s">
        <v>6</v>
      </c>
      <c r="G4" s="11" t="s">
        <v>7</v>
      </c>
      <c r="H4" s="11" t="s">
        <v>3</v>
      </c>
      <c r="I4" s="11" t="s">
        <v>4</v>
      </c>
      <c r="J4" s="21" t="s">
        <v>51</v>
      </c>
      <c r="K4" s="11" t="s">
        <v>5</v>
      </c>
      <c r="L4" s="11" t="s">
        <v>6</v>
      </c>
      <c r="M4" s="11" t="s">
        <v>7</v>
      </c>
      <c r="N4" s="11" t="s">
        <v>3</v>
      </c>
      <c r="O4" s="11" t="s">
        <v>4</v>
      </c>
      <c r="P4" s="21" t="s">
        <v>51</v>
      </c>
      <c r="Q4" s="11" t="s">
        <v>5</v>
      </c>
      <c r="R4" s="11" t="s">
        <v>6</v>
      </c>
      <c r="S4" s="11" t="s">
        <v>7</v>
      </c>
      <c r="T4" s="11" t="s">
        <v>3</v>
      </c>
      <c r="U4" s="11" t="s">
        <v>4</v>
      </c>
      <c r="V4" s="21" t="s">
        <v>51</v>
      </c>
      <c r="W4" s="11" t="s">
        <v>5</v>
      </c>
      <c r="X4" s="11" t="s">
        <v>6</v>
      </c>
      <c r="Y4" s="11" t="s">
        <v>7</v>
      </c>
      <c r="Z4" s="27" t="s">
        <v>3</v>
      </c>
      <c r="AA4" s="27" t="s">
        <v>4</v>
      </c>
      <c r="AB4" s="26" t="s">
        <v>51</v>
      </c>
      <c r="AC4" s="27" t="s">
        <v>5</v>
      </c>
      <c r="AD4" s="27" t="s">
        <v>6</v>
      </c>
      <c r="AE4" s="27" t="s">
        <v>7</v>
      </c>
      <c r="AF4" s="68" t="s">
        <v>3</v>
      </c>
      <c r="AG4" s="68" t="s">
        <v>4</v>
      </c>
      <c r="AH4" s="67" t="s">
        <v>51</v>
      </c>
      <c r="AI4" s="68" t="s">
        <v>5</v>
      </c>
      <c r="AJ4" s="68" t="s">
        <v>6</v>
      </c>
      <c r="AK4" s="68" t="s">
        <v>7</v>
      </c>
    </row>
    <row r="5" spans="1:37" s="1" customFormat="1" ht="31.5" x14ac:dyDescent="0.25">
      <c r="A5" s="16" t="s">
        <v>24</v>
      </c>
      <c r="B5" s="40">
        <v>102472837</v>
      </c>
      <c r="C5" s="40">
        <v>3165342</v>
      </c>
      <c r="D5" s="40">
        <v>25342</v>
      </c>
      <c r="E5" s="40">
        <v>59142461</v>
      </c>
      <c r="F5" s="40">
        <v>34884493</v>
      </c>
      <c r="G5" s="40">
        <v>3382506</v>
      </c>
      <c r="H5" s="40">
        <v>94899669</v>
      </c>
      <c r="I5" s="40">
        <v>3225108</v>
      </c>
      <c r="J5" s="40">
        <v>24424</v>
      </c>
      <c r="K5" s="40">
        <v>54312011</v>
      </c>
      <c r="L5" s="40">
        <f>36302815-M5</f>
        <v>32494806</v>
      </c>
      <c r="M5" s="40">
        <v>3808009</v>
      </c>
      <c r="N5" s="40">
        <v>98075867</v>
      </c>
      <c r="O5" s="40">
        <v>3435687</v>
      </c>
      <c r="P5" s="40">
        <v>23082</v>
      </c>
      <c r="Q5" s="40">
        <v>55539085</v>
      </c>
      <c r="R5" s="40">
        <f>38250109-S5</f>
        <v>34038833</v>
      </c>
      <c r="S5" s="40">
        <v>4211276</v>
      </c>
      <c r="T5" s="40">
        <v>103323308</v>
      </c>
      <c r="U5" s="40">
        <v>3753750</v>
      </c>
      <c r="V5" s="40">
        <v>20528</v>
      </c>
      <c r="W5" s="40">
        <v>59134415</v>
      </c>
      <c r="X5" s="40">
        <f>39446110-Y5</f>
        <v>34713434</v>
      </c>
      <c r="Y5" s="40">
        <v>4732676</v>
      </c>
      <c r="Z5" s="41">
        <v>103197701</v>
      </c>
      <c r="AA5" s="41">
        <v>4112147</v>
      </c>
      <c r="AB5" s="47">
        <v>22439</v>
      </c>
      <c r="AC5" s="47">
        <v>57820430</v>
      </c>
      <c r="AD5" s="41">
        <v>34327706</v>
      </c>
      <c r="AE5" s="47">
        <v>5840705</v>
      </c>
      <c r="AF5" s="47">
        <v>118512295</v>
      </c>
      <c r="AG5" s="41">
        <v>4806190</v>
      </c>
      <c r="AH5" s="47">
        <v>29500</v>
      </c>
      <c r="AI5" s="47">
        <v>62856254</v>
      </c>
      <c r="AJ5" s="47">
        <v>42665369</v>
      </c>
      <c r="AK5" s="47">
        <v>6073404</v>
      </c>
    </row>
    <row r="6" spans="1:37" customFormat="1" ht="63" x14ac:dyDescent="0.25">
      <c r="A6" s="19" t="s">
        <v>32</v>
      </c>
      <c r="B6" s="35">
        <v>1481302</v>
      </c>
      <c r="C6" s="35">
        <v>143038</v>
      </c>
      <c r="D6" s="35">
        <v>1203</v>
      </c>
      <c r="E6" s="35">
        <v>75483</v>
      </c>
      <c r="F6" s="35">
        <v>1007489</v>
      </c>
      <c r="G6" s="35">
        <v>128146</v>
      </c>
      <c r="H6" s="35">
        <v>1642732</v>
      </c>
      <c r="I6" s="35">
        <v>157488</v>
      </c>
      <c r="J6" s="35">
        <v>1264</v>
      </c>
      <c r="K6" s="35">
        <v>98456</v>
      </c>
      <c r="L6" s="35">
        <f>1262615-M6</f>
        <v>1056772</v>
      </c>
      <c r="M6" s="35">
        <v>205843</v>
      </c>
      <c r="N6" s="35">
        <v>1895075</v>
      </c>
      <c r="O6" s="35">
        <v>197825</v>
      </c>
      <c r="P6" s="35">
        <v>1047</v>
      </c>
      <c r="Q6" s="35" t="s">
        <v>56</v>
      </c>
      <c r="R6" s="35">
        <f>1387766-S6</f>
        <v>1210156</v>
      </c>
      <c r="S6" s="35">
        <v>177610</v>
      </c>
      <c r="T6" s="35">
        <v>2168348</v>
      </c>
      <c r="U6" s="35">
        <v>203374</v>
      </c>
      <c r="V6" s="35">
        <v>1374</v>
      </c>
      <c r="W6" s="35">
        <v>228150</v>
      </c>
      <c r="X6" s="35">
        <f>1540629-Y6</f>
        <v>1340882</v>
      </c>
      <c r="Y6" s="35">
        <v>199747</v>
      </c>
      <c r="Z6" s="36">
        <v>2430758</v>
      </c>
      <c r="AA6" s="36">
        <v>312457</v>
      </c>
      <c r="AB6" s="39">
        <v>1159</v>
      </c>
      <c r="AC6" s="39">
        <v>272859</v>
      </c>
      <c r="AD6" s="36">
        <v>1394008</v>
      </c>
      <c r="AE6" s="39">
        <v>236669</v>
      </c>
      <c r="AF6" s="36">
        <v>2533710</v>
      </c>
      <c r="AG6" s="36">
        <v>312907</v>
      </c>
      <c r="AH6" s="39">
        <v>1207</v>
      </c>
      <c r="AI6" s="39">
        <v>202693</v>
      </c>
      <c r="AJ6" s="36">
        <v>1582160</v>
      </c>
      <c r="AK6" s="39">
        <v>228683</v>
      </c>
    </row>
    <row r="7" spans="1:37" customFormat="1" ht="31.5" x14ac:dyDescent="0.25">
      <c r="A7" s="19" t="s">
        <v>33</v>
      </c>
      <c r="B7" s="35">
        <v>65448799</v>
      </c>
      <c r="C7" s="35">
        <v>1076251</v>
      </c>
      <c r="D7" s="35">
        <v>2984</v>
      </c>
      <c r="E7" s="35">
        <v>46651208</v>
      </c>
      <c r="F7" s="35">
        <v>15625996</v>
      </c>
      <c r="G7" s="35">
        <v>916085</v>
      </c>
      <c r="H7" s="35">
        <v>54278792</v>
      </c>
      <c r="I7" s="35">
        <v>645682</v>
      </c>
      <c r="J7" s="35">
        <v>3522</v>
      </c>
      <c r="K7" s="35">
        <v>41350600</v>
      </c>
      <c r="L7" s="35">
        <f>11625718-M7</f>
        <v>10728257</v>
      </c>
      <c r="M7" s="35">
        <v>897461</v>
      </c>
      <c r="N7" s="35">
        <v>55811181</v>
      </c>
      <c r="O7" s="35">
        <v>576425</v>
      </c>
      <c r="P7" s="35">
        <v>2670</v>
      </c>
      <c r="Q7" s="35">
        <v>42365877</v>
      </c>
      <c r="R7" s="35">
        <f>12462771-S7</f>
        <v>11501249</v>
      </c>
      <c r="S7" s="35">
        <v>961522</v>
      </c>
      <c r="T7" s="35">
        <v>60484789</v>
      </c>
      <c r="U7" s="35">
        <v>634979</v>
      </c>
      <c r="V7" s="35">
        <v>5093</v>
      </c>
      <c r="W7" s="35">
        <v>46717327</v>
      </c>
      <c r="X7" s="35">
        <f>12656581-Y7</f>
        <v>11656325</v>
      </c>
      <c r="Y7" s="35">
        <v>1000256</v>
      </c>
      <c r="Z7" s="36">
        <v>57822146</v>
      </c>
      <c r="AA7" s="36">
        <v>610638</v>
      </c>
      <c r="AB7" s="39">
        <v>6181</v>
      </c>
      <c r="AC7" s="39">
        <v>45208351</v>
      </c>
      <c r="AD7" s="36">
        <v>10454524</v>
      </c>
      <c r="AE7" s="39">
        <v>1064320</v>
      </c>
      <c r="AF7" s="36">
        <v>59912216</v>
      </c>
      <c r="AG7" s="36">
        <v>901658</v>
      </c>
      <c r="AH7" s="39">
        <v>15119</v>
      </c>
      <c r="AI7" s="39">
        <v>44180266</v>
      </c>
      <c r="AJ7" s="36">
        <v>12280312</v>
      </c>
      <c r="AK7" s="39">
        <v>1142887</v>
      </c>
    </row>
    <row r="8" spans="1:37" customFormat="1" ht="31.5" x14ac:dyDescent="0.25">
      <c r="A8" s="19" t="s">
        <v>34</v>
      </c>
      <c r="B8" s="35">
        <v>9474312</v>
      </c>
      <c r="C8" s="35">
        <v>644536</v>
      </c>
      <c r="D8" s="35">
        <v>2574</v>
      </c>
      <c r="E8" s="35">
        <v>1765935</v>
      </c>
      <c r="F8" s="35">
        <v>6590671</v>
      </c>
      <c r="G8" s="35">
        <v>264230</v>
      </c>
      <c r="H8" s="35">
        <v>11446636</v>
      </c>
      <c r="I8" s="35">
        <v>893571</v>
      </c>
      <c r="J8" s="35">
        <v>1650</v>
      </c>
      <c r="K8" s="35">
        <v>2042583</v>
      </c>
      <c r="L8" s="35">
        <f>8367137-M8</f>
        <v>8041944</v>
      </c>
      <c r="M8" s="35">
        <v>325193</v>
      </c>
      <c r="N8" s="35">
        <v>12653649</v>
      </c>
      <c r="O8" s="35">
        <v>1022130</v>
      </c>
      <c r="P8" s="35">
        <v>1805</v>
      </c>
      <c r="Q8" s="35">
        <v>2228333</v>
      </c>
      <c r="R8" s="35">
        <f>9273393-S8</f>
        <v>8929779</v>
      </c>
      <c r="S8" s="35">
        <v>343614</v>
      </c>
      <c r="T8" s="35">
        <v>12604960</v>
      </c>
      <c r="U8" s="35">
        <v>1125997</v>
      </c>
      <c r="V8" s="35">
        <v>2190</v>
      </c>
      <c r="W8" s="35">
        <v>2200128</v>
      </c>
      <c r="X8" s="35">
        <f>9126725-Y8</f>
        <v>8781749</v>
      </c>
      <c r="Y8" s="35">
        <v>344976</v>
      </c>
      <c r="Z8" s="36">
        <v>13504227</v>
      </c>
      <c r="AA8" s="36">
        <v>1277081</v>
      </c>
      <c r="AB8" s="39">
        <v>2362</v>
      </c>
      <c r="AC8" s="39">
        <v>2286572</v>
      </c>
      <c r="AD8" s="36">
        <v>9319244</v>
      </c>
      <c r="AE8" s="39">
        <v>449572</v>
      </c>
      <c r="AF8" s="36">
        <v>14932156</v>
      </c>
      <c r="AG8" s="36">
        <v>1403596</v>
      </c>
      <c r="AH8" s="39">
        <v>721</v>
      </c>
      <c r="AI8" s="39">
        <v>2336911</v>
      </c>
      <c r="AJ8" s="36">
        <v>10366272</v>
      </c>
      <c r="AK8" s="39">
        <v>519798</v>
      </c>
    </row>
    <row r="9" spans="1:37" customFormat="1" ht="78.75" x14ac:dyDescent="0.25">
      <c r="A9" s="19" t="s">
        <v>35</v>
      </c>
      <c r="B9" s="35">
        <v>4289987</v>
      </c>
      <c r="C9" s="35">
        <v>195031</v>
      </c>
      <c r="D9" s="35">
        <v>2439</v>
      </c>
      <c r="E9" s="35">
        <v>1777756</v>
      </c>
      <c r="F9" s="35">
        <v>2068624</v>
      </c>
      <c r="G9" s="35">
        <v>165515</v>
      </c>
      <c r="H9" s="35">
        <v>4541614</v>
      </c>
      <c r="I9" s="35">
        <v>217885</v>
      </c>
      <c r="J9" s="35">
        <v>2914</v>
      </c>
      <c r="K9" s="35">
        <v>1797742</v>
      </c>
      <c r="L9" s="35">
        <f>2464823-M9</f>
        <v>2245401</v>
      </c>
      <c r="M9" s="35">
        <v>219422</v>
      </c>
      <c r="N9" s="35">
        <v>5081936</v>
      </c>
      <c r="O9" s="35">
        <v>215096</v>
      </c>
      <c r="P9" s="35">
        <v>2757</v>
      </c>
      <c r="Q9" s="35">
        <v>1836260</v>
      </c>
      <c r="R9" s="35">
        <f>2991456-S9</f>
        <v>2825124</v>
      </c>
      <c r="S9" s="35">
        <v>166332</v>
      </c>
      <c r="T9" s="35">
        <v>5696425</v>
      </c>
      <c r="U9" s="35">
        <v>232374</v>
      </c>
      <c r="V9" s="35">
        <v>946</v>
      </c>
      <c r="W9" s="35">
        <v>1992248</v>
      </c>
      <c r="X9" s="35">
        <f>3408565-Y9</f>
        <v>3240413</v>
      </c>
      <c r="Y9" s="35">
        <v>168152</v>
      </c>
      <c r="Z9" s="36">
        <v>5219229</v>
      </c>
      <c r="AA9" s="36">
        <v>231676</v>
      </c>
      <c r="AB9" s="39" t="s">
        <v>56</v>
      </c>
      <c r="AC9" s="39">
        <v>1955426</v>
      </c>
      <c r="AD9" s="36">
        <v>2840457</v>
      </c>
      <c r="AE9" s="39">
        <v>153701</v>
      </c>
      <c r="AF9" s="39">
        <v>4555458</v>
      </c>
      <c r="AG9" s="36">
        <v>172482</v>
      </c>
      <c r="AH9" s="39">
        <v>1317</v>
      </c>
      <c r="AI9" s="39">
        <v>1222942</v>
      </c>
      <c r="AJ9" s="39">
        <v>2980762</v>
      </c>
      <c r="AK9" s="39">
        <v>145207</v>
      </c>
    </row>
    <row r="10" spans="1:37" customFormat="1" ht="94.5" x14ac:dyDescent="0.25">
      <c r="A10" s="19" t="s">
        <v>36</v>
      </c>
      <c r="B10" s="35">
        <v>282073</v>
      </c>
      <c r="C10" s="35">
        <v>12723</v>
      </c>
      <c r="D10" s="35">
        <v>1522</v>
      </c>
      <c r="E10" s="35">
        <v>153042</v>
      </c>
      <c r="F10" s="35">
        <v>91225</v>
      </c>
      <c r="G10" s="35">
        <v>24575</v>
      </c>
      <c r="H10" s="35">
        <v>220234</v>
      </c>
      <c r="I10" s="35" t="s">
        <v>56</v>
      </c>
      <c r="J10" s="35">
        <v>1404</v>
      </c>
      <c r="K10" s="35">
        <v>92192</v>
      </c>
      <c r="L10" s="35">
        <f>115297-M10</f>
        <v>90850</v>
      </c>
      <c r="M10" s="35">
        <v>24447</v>
      </c>
      <c r="N10" s="35">
        <v>256506</v>
      </c>
      <c r="O10" s="35" t="s">
        <v>56</v>
      </c>
      <c r="P10" s="35" t="s">
        <v>56</v>
      </c>
      <c r="Q10" s="35">
        <v>88600</v>
      </c>
      <c r="R10" s="35">
        <f>152050-S10</f>
        <v>116643</v>
      </c>
      <c r="S10" s="35">
        <v>35407</v>
      </c>
      <c r="T10" s="35">
        <v>454684</v>
      </c>
      <c r="U10" s="35">
        <v>17627</v>
      </c>
      <c r="V10" s="35">
        <v>1544</v>
      </c>
      <c r="W10" s="35">
        <v>147660</v>
      </c>
      <c r="X10" s="35">
        <f>289273-Y10</f>
        <v>138007</v>
      </c>
      <c r="Y10" s="35">
        <v>151266</v>
      </c>
      <c r="Z10" s="36">
        <v>453078</v>
      </c>
      <c r="AA10" s="36">
        <v>21716</v>
      </c>
      <c r="AB10" s="39" t="s">
        <v>56</v>
      </c>
      <c r="AC10" s="39">
        <v>148719</v>
      </c>
      <c r="AD10" s="36">
        <v>132273</v>
      </c>
      <c r="AE10" s="39">
        <v>150240</v>
      </c>
      <c r="AF10" s="36">
        <v>647584</v>
      </c>
      <c r="AG10" s="36">
        <v>29371</v>
      </c>
      <c r="AH10" s="39" t="s">
        <v>56</v>
      </c>
      <c r="AI10" s="39">
        <v>240414</v>
      </c>
      <c r="AJ10" s="36">
        <v>185711</v>
      </c>
      <c r="AK10" s="39">
        <v>192059</v>
      </c>
    </row>
    <row r="11" spans="1:37" customFormat="1" x14ac:dyDescent="0.25">
      <c r="A11" s="19" t="s">
        <v>37</v>
      </c>
      <c r="B11" s="35">
        <v>395716</v>
      </c>
      <c r="C11" s="35">
        <v>16988</v>
      </c>
      <c r="D11" s="35" t="s">
        <v>56</v>
      </c>
      <c r="E11" s="35">
        <v>4263</v>
      </c>
      <c r="F11" s="35">
        <v>247010</v>
      </c>
      <c r="G11" s="35">
        <v>118584</v>
      </c>
      <c r="H11" s="35">
        <v>390090</v>
      </c>
      <c r="I11" s="35">
        <v>15571</v>
      </c>
      <c r="J11" s="35" t="s">
        <v>56</v>
      </c>
      <c r="K11" s="35" t="s">
        <v>56</v>
      </c>
      <c r="L11" s="35">
        <f>371626-M11</f>
        <v>267196</v>
      </c>
      <c r="M11" s="35">
        <v>104430</v>
      </c>
      <c r="N11" s="35">
        <v>327672</v>
      </c>
      <c r="O11" s="35">
        <v>15008</v>
      </c>
      <c r="P11" s="35" t="s">
        <v>58</v>
      </c>
      <c r="Q11" s="35" t="s">
        <v>56</v>
      </c>
      <c r="R11" s="35">
        <f>302029-S11</f>
        <v>150949</v>
      </c>
      <c r="S11" s="35">
        <v>151080</v>
      </c>
      <c r="T11" s="35">
        <v>424164</v>
      </c>
      <c r="U11" s="35">
        <v>16008</v>
      </c>
      <c r="V11" s="23" t="s">
        <v>58</v>
      </c>
      <c r="W11" s="35" t="s">
        <v>56</v>
      </c>
      <c r="X11" s="35">
        <f>406406-Y11</f>
        <v>258266</v>
      </c>
      <c r="Y11" s="35">
        <v>148140</v>
      </c>
      <c r="Z11" s="36">
        <v>949980</v>
      </c>
      <c r="AA11" s="36">
        <v>23393</v>
      </c>
      <c r="AB11" s="39" t="s">
        <v>56</v>
      </c>
      <c r="AC11" s="39">
        <v>6170</v>
      </c>
      <c r="AD11" s="36">
        <v>465449</v>
      </c>
      <c r="AE11" s="39">
        <v>454561</v>
      </c>
      <c r="AF11" s="36">
        <v>740724</v>
      </c>
      <c r="AG11" s="36">
        <v>32399</v>
      </c>
      <c r="AH11" s="39">
        <v>2966</v>
      </c>
      <c r="AI11" s="39">
        <v>8260</v>
      </c>
      <c r="AJ11" s="36">
        <v>500307</v>
      </c>
      <c r="AK11" s="39">
        <v>198325</v>
      </c>
    </row>
    <row r="12" spans="1:37" customFormat="1" ht="63" x14ac:dyDescent="0.25">
      <c r="A12" s="19" t="s">
        <v>38</v>
      </c>
      <c r="B12" s="35">
        <v>12671218</v>
      </c>
      <c r="C12" s="35">
        <v>619708</v>
      </c>
      <c r="D12" s="35" t="s">
        <v>56</v>
      </c>
      <c r="E12" s="35">
        <v>5929250</v>
      </c>
      <c r="F12" s="35">
        <v>5773048</v>
      </c>
      <c r="G12" s="35">
        <v>266943</v>
      </c>
      <c r="H12" s="35">
        <v>13010915</v>
      </c>
      <c r="I12" s="35">
        <v>673810</v>
      </c>
      <c r="J12" s="35" t="s">
        <v>56</v>
      </c>
      <c r="K12" s="35">
        <v>5787171</v>
      </c>
      <c r="L12" s="35">
        <f>6549438-M12</f>
        <v>6230038</v>
      </c>
      <c r="M12" s="35">
        <v>319400</v>
      </c>
      <c r="N12" s="35">
        <v>11540091</v>
      </c>
      <c r="O12" s="35">
        <v>761449</v>
      </c>
      <c r="P12" s="35" t="s">
        <v>56</v>
      </c>
      <c r="Q12" s="35">
        <v>5359721</v>
      </c>
      <c r="R12" s="35">
        <f>5414401-S12</f>
        <v>5078727</v>
      </c>
      <c r="S12" s="35">
        <v>335674</v>
      </c>
      <c r="T12" s="35">
        <v>11229646</v>
      </c>
      <c r="U12" s="35">
        <v>783414</v>
      </c>
      <c r="V12" s="35">
        <v>188</v>
      </c>
      <c r="W12" s="35">
        <v>5266067</v>
      </c>
      <c r="X12" s="35">
        <f>5175690-Y12</f>
        <v>4828337</v>
      </c>
      <c r="Y12" s="35">
        <v>347353</v>
      </c>
      <c r="Z12" s="36">
        <v>10171492</v>
      </c>
      <c r="AA12" s="36">
        <v>843835</v>
      </c>
      <c r="AB12" s="39" t="s">
        <v>56</v>
      </c>
      <c r="AC12" s="39">
        <v>4696100</v>
      </c>
      <c r="AD12" s="36">
        <v>4360774</v>
      </c>
      <c r="AE12" s="39">
        <v>256235</v>
      </c>
      <c r="AF12" s="36">
        <v>21692698</v>
      </c>
      <c r="AG12" s="36">
        <v>1031311</v>
      </c>
      <c r="AH12" s="39">
        <v>84</v>
      </c>
      <c r="AI12" s="39">
        <v>11175436</v>
      </c>
      <c r="AJ12" s="36">
        <v>9192029</v>
      </c>
      <c r="AK12" s="39">
        <v>288400</v>
      </c>
    </row>
    <row r="13" spans="1:37" customFormat="1" ht="31.5" x14ac:dyDescent="0.25">
      <c r="A13" s="19" t="s">
        <v>39</v>
      </c>
      <c r="B13" s="35">
        <v>4207458</v>
      </c>
      <c r="C13" s="35">
        <v>214844</v>
      </c>
      <c r="D13" s="35">
        <v>6754</v>
      </c>
      <c r="E13" s="35">
        <v>1615439</v>
      </c>
      <c r="F13" s="35">
        <v>1065679</v>
      </c>
      <c r="G13" s="35">
        <v>1282586</v>
      </c>
      <c r="H13" s="35">
        <v>4602837</v>
      </c>
      <c r="I13" s="35">
        <v>267261</v>
      </c>
      <c r="J13" s="35">
        <v>6692</v>
      </c>
      <c r="K13" s="35">
        <v>1635872</v>
      </c>
      <c r="L13" s="35">
        <f>2694133-M13</f>
        <v>1171268</v>
      </c>
      <c r="M13" s="35">
        <v>1522865</v>
      </c>
      <c r="N13" s="35">
        <v>4883210</v>
      </c>
      <c r="O13" s="35">
        <v>257703</v>
      </c>
      <c r="P13" s="35">
        <v>6038</v>
      </c>
      <c r="Q13" s="35">
        <v>1709736</v>
      </c>
      <c r="R13" s="35">
        <f>2903255-S13</f>
        <v>1135805</v>
      </c>
      <c r="S13" s="35">
        <v>1767450</v>
      </c>
      <c r="T13" s="35">
        <v>5322458</v>
      </c>
      <c r="U13" s="35">
        <v>283540</v>
      </c>
      <c r="V13" s="35">
        <v>5986</v>
      </c>
      <c r="W13" s="35">
        <v>1787917</v>
      </c>
      <c r="X13" s="35">
        <f>3223947-Y13</f>
        <v>1242953</v>
      </c>
      <c r="Y13" s="35">
        <v>1980994</v>
      </c>
      <c r="Z13" s="36">
        <v>6555780</v>
      </c>
      <c r="AA13" s="36">
        <v>307214</v>
      </c>
      <c r="AB13" s="39">
        <v>6052</v>
      </c>
      <c r="AC13" s="39">
        <v>1823611</v>
      </c>
      <c r="AD13" s="36">
        <v>1693939</v>
      </c>
      <c r="AE13" s="39">
        <v>2689191</v>
      </c>
      <c r="AF13" s="36">
        <v>5698416</v>
      </c>
      <c r="AG13" s="36">
        <v>280284</v>
      </c>
      <c r="AH13" s="39">
        <v>666</v>
      </c>
      <c r="AI13" s="39">
        <v>1654699</v>
      </c>
      <c r="AJ13" s="36">
        <v>1602687</v>
      </c>
      <c r="AK13" s="39">
        <v>2114788</v>
      </c>
    </row>
    <row r="14" spans="1:37" customFormat="1" ht="47.25" x14ac:dyDescent="0.25">
      <c r="A14" s="19" t="s">
        <v>40</v>
      </c>
      <c r="B14" s="35">
        <v>78290</v>
      </c>
      <c r="C14" s="35">
        <v>9949</v>
      </c>
      <c r="D14" s="23" t="s">
        <v>58</v>
      </c>
      <c r="E14" s="35">
        <v>744</v>
      </c>
      <c r="F14" s="35">
        <v>59974</v>
      </c>
      <c r="G14" s="35">
        <v>1678</v>
      </c>
      <c r="H14" s="35">
        <v>64231</v>
      </c>
      <c r="I14" s="35">
        <v>7082</v>
      </c>
      <c r="J14" s="38" t="s">
        <v>58</v>
      </c>
      <c r="K14" s="35" t="s">
        <v>56</v>
      </c>
      <c r="L14" s="35">
        <f>55490-M14</f>
        <v>48731</v>
      </c>
      <c r="M14" s="35">
        <v>6759</v>
      </c>
      <c r="N14" s="35">
        <v>82187</v>
      </c>
      <c r="O14" s="35">
        <v>11146</v>
      </c>
      <c r="P14" s="23" t="s">
        <v>58</v>
      </c>
      <c r="Q14" s="35" t="s">
        <v>56</v>
      </c>
      <c r="R14" s="35">
        <f>69063-S14</f>
        <v>64232</v>
      </c>
      <c r="S14" s="35">
        <v>4831</v>
      </c>
      <c r="T14" s="35">
        <v>115181</v>
      </c>
      <c r="U14" s="35">
        <v>14165</v>
      </c>
      <c r="V14" s="23" t="s">
        <v>58</v>
      </c>
      <c r="W14" s="35">
        <v>2691</v>
      </c>
      <c r="X14" s="35">
        <f>96249-Y14</f>
        <v>91148</v>
      </c>
      <c r="Y14" s="35">
        <v>5101</v>
      </c>
      <c r="Z14" s="36">
        <v>112046</v>
      </c>
      <c r="AA14" s="36">
        <v>11155</v>
      </c>
      <c r="AB14" s="28" t="s">
        <v>58</v>
      </c>
      <c r="AC14" s="39" t="s">
        <v>56</v>
      </c>
      <c r="AD14" s="36">
        <v>91609</v>
      </c>
      <c r="AE14" s="39">
        <v>7796</v>
      </c>
      <c r="AF14" s="36">
        <v>80644</v>
      </c>
      <c r="AG14" s="36">
        <v>10230</v>
      </c>
      <c r="AH14" s="28" t="s">
        <v>58</v>
      </c>
      <c r="AI14" s="39" t="s">
        <v>56</v>
      </c>
      <c r="AJ14" s="36">
        <v>66422</v>
      </c>
      <c r="AK14" s="39">
        <v>2384</v>
      </c>
    </row>
    <row r="15" spans="1:37" customFormat="1" ht="31.5" x14ac:dyDescent="0.25">
      <c r="A15" s="19" t="s">
        <v>41</v>
      </c>
      <c r="B15" s="35">
        <v>1940276</v>
      </c>
      <c r="C15" s="35">
        <v>29970</v>
      </c>
      <c r="D15" s="35" t="s">
        <v>58</v>
      </c>
      <c r="E15" s="35">
        <v>467044</v>
      </c>
      <c r="F15" s="35">
        <v>1328340</v>
      </c>
      <c r="G15" s="35">
        <v>31561</v>
      </c>
      <c r="H15" s="35">
        <v>2472306</v>
      </c>
      <c r="I15" s="35">
        <v>28026</v>
      </c>
      <c r="J15" s="35" t="s">
        <v>58</v>
      </c>
      <c r="K15" s="35">
        <v>609780</v>
      </c>
      <c r="L15" s="35">
        <f>1787117-M15</f>
        <v>1760971</v>
      </c>
      <c r="M15" s="35">
        <v>26146</v>
      </c>
      <c r="N15" s="35">
        <v>2691381</v>
      </c>
      <c r="O15" s="35">
        <v>34395</v>
      </c>
      <c r="P15" s="35" t="s">
        <v>58</v>
      </c>
      <c r="Q15" s="35">
        <v>505154</v>
      </c>
      <c r="R15" s="35">
        <f>2106891-S15</f>
        <v>2073317</v>
      </c>
      <c r="S15" s="35">
        <v>33574</v>
      </c>
      <c r="T15" s="35">
        <v>2715676</v>
      </c>
      <c r="U15" s="35">
        <v>30274</v>
      </c>
      <c r="V15" s="35" t="s">
        <v>58</v>
      </c>
      <c r="W15" s="35">
        <v>550365</v>
      </c>
      <c r="X15" s="35">
        <f>2083250-Y15</f>
        <v>2051486</v>
      </c>
      <c r="Y15" s="35">
        <v>31764</v>
      </c>
      <c r="Z15" s="36">
        <v>2793781</v>
      </c>
      <c r="AA15" s="36">
        <v>38653</v>
      </c>
      <c r="AB15" s="28" t="s">
        <v>58</v>
      </c>
      <c r="AC15" s="39">
        <v>691379</v>
      </c>
      <c r="AD15" s="36">
        <v>1948151</v>
      </c>
      <c r="AE15" s="39">
        <v>35058</v>
      </c>
      <c r="AF15" s="36">
        <v>3472313</v>
      </c>
      <c r="AG15" s="36">
        <v>56733</v>
      </c>
      <c r="AH15" s="28" t="s">
        <v>58</v>
      </c>
      <c r="AI15" s="39">
        <v>1088890</v>
      </c>
      <c r="AJ15" s="36">
        <v>2216248</v>
      </c>
      <c r="AK15" s="39">
        <v>49884</v>
      </c>
    </row>
    <row r="16" spans="1:37" customFormat="1" ht="31.5" x14ac:dyDescent="0.25">
      <c r="A16" s="19" t="s">
        <v>42</v>
      </c>
      <c r="B16" s="35">
        <v>622912</v>
      </c>
      <c r="C16" s="35">
        <v>97627</v>
      </c>
      <c r="D16" s="35">
        <v>1116</v>
      </c>
      <c r="E16" s="35">
        <v>47062</v>
      </c>
      <c r="F16" s="35">
        <v>362420</v>
      </c>
      <c r="G16" s="35">
        <v>43057</v>
      </c>
      <c r="H16" s="35">
        <v>582001</v>
      </c>
      <c r="I16" s="35">
        <v>80049</v>
      </c>
      <c r="J16" s="35" t="s">
        <v>56</v>
      </c>
      <c r="K16" s="35">
        <v>45623</v>
      </c>
      <c r="L16" s="35">
        <f>440811-M16</f>
        <v>383778</v>
      </c>
      <c r="M16" s="35">
        <v>57033</v>
      </c>
      <c r="N16" s="35">
        <v>505479</v>
      </c>
      <c r="O16" s="35">
        <v>68293</v>
      </c>
      <c r="P16" s="35" t="s">
        <v>58</v>
      </c>
      <c r="Q16" s="35">
        <v>7332</v>
      </c>
      <c r="R16" s="35">
        <f>421912-S16</f>
        <v>362464</v>
      </c>
      <c r="S16" s="35">
        <v>59448</v>
      </c>
      <c r="T16" s="35">
        <v>736512</v>
      </c>
      <c r="U16" s="35">
        <v>165537</v>
      </c>
      <c r="V16" s="35" t="s">
        <v>58</v>
      </c>
      <c r="W16" s="35">
        <v>35170</v>
      </c>
      <c r="X16" s="35">
        <f>525711-Y16</f>
        <v>383095</v>
      </c>
      <c r="Y16" s="35">
        <v>142616</v>
      </c>
      <c r="Z16" s="36">
        <v>768668</v>
      </c>
      <c r="AA16" s="36">
        <v>160920</v>
      </c>
      <c r="AB16" s="28" t="s">
        <v>58</v>
      </c>
      <c r="AC16" s="39">
        <v>28603</v>
      </c>
      <c r="AD16" s="36">
        <v>416005</v>
      </c>
      <c r="AE16" s="39">
        <v>152727</v>
      </c>
      <c r="AF16" s="36">
        <v>853960</v>
      </c>
      <c r="AG16" s="36">
        <v>184857</v>
      </c>
      <c r="AH16" s="28" t="s">
        <v>58</v>
      </c>
      <c r="AI16" s="39">
        <v>28024</v>
      </c>
      <c r="AJ16" s="36">
        <v>390960</v>
      </c>
      <c r="AK16" s="39">
        <v>239018</v>
      </c>
    </row>
    <row r="17" spans="1:37" customFormat="1" ht="47.25" x14ac:dyDescent="0.25">
      <c r="A17" s="19" t="s">
        <v>43</v>
      </c>
      <c r="B17" s="35">
        <v>144637</v>
      </c>
      <c r="C17" s="35">
        <v>31950</v>
      </c>
      <c r="D17" s="35">
        <v>5425</v>
      </c>
      <c r="E17" s="35">
        <v>78235</v>
      </c>
      <c r="F17" s="35">
        <v>27152</v>
      </c>
      <c r="G17" s="35">
        <v>5441</v>
      </c>
      <c r="H17" s="35">
        <v>318707</v>
      </c>
      <c r="I17" s="35">
        <v>149437</v>
      </c>
      <c r="J17" s="35">
        <v>5189</v>
      </c>
      <c r="K17" s="35">
        <v>89905</v>
      </c>
      <c r="L17" s="35">
        <f>79326-M17</f>
        <v>70163</v>
      </c>
      <c r="M17" s="35">
        <v>9163</v>
      </c>
      <c r="N17" s="35">
        <v>424666</v>
      </c>
      <c r="O17" s="35">
        <v>183085</v>
      </c>
      <c r="P17" s="35" t="s">
        <v>56</v>
      </c>
      <c r="Q17" s="35">
        <v>167660</v>
      </c>
      <c r="R17" s="35">
        <f>73895-S17</f>
        <v>61100</v>
      </c>
      <c r="S17" s="35">
        <v>12795</v>
      </c>
      <c r="T17" s="35">
        <v>670489</v>
      </c>
      <c r="U17" s="35">
        <v>177983</v>
      </c>
      <c r="V17" s="35" t="s">
        <v>56</v>
      </c>
      <c r="W17" s="35" t="s">
        <v>56</v>
      </c>
      <c r="X17" s="35">
        <f>322657-Y17</f>
        <v>302427</v>
      </c>
      <c r="Y17" s="35">
        <v>20230</v>
      </c>
      <c r="Z17" s="36">
        <v>1670161</v>
      </c>
      <c r="AA17" s="36">
        <v>180023</v>
      </c>
      <c r="AB17" s="39">
        <v>2683</v>
      </c>
      <c r="AC17" s="39">
        <v>565574</v>
      </c>
      <c r="AD17" s="36">
        <v>844757</v>
      </c>
      <c r="AE17" s="39">
        <v>47863</v>
      </c>
      <c r="AF17" s="36">
        <v>1888266</v>
      </c>
      <c r="AG17" s="36">
        <v>305612</v>
      </c>
      <c r="AH17" s="39">
        <v>7055</v>
      </c>
      <c r="AI17" s="39">
        <v>680575</v>
      </c>
      <c r="AJ17" s="36">
        <v>702468</v>
      </c>
      <c r="AK17" s="39">
        <v>174339</v>
      </c>
    </row>
    <row r="18" spans="1:37" customFormat="1" ht="47.25" x14ac:dyDescent="0.25">
      <c r="A18" s="19" t="s">
        <v>44</v>
      </c>
      <c r="B18" s="35">
        <v>1205557</v>
      </c>
      <c r="C18" s="35">
        <v>29715</v>
      </c>
      <c r="D18" s="35">
        <v>366</v>
      </c>
      <c r="E18" s="35">
        <v>521658</v>
      </c>
      <c r="F18" s="35">
        <v>550354</v>
      </c>
      <c r="G18" s="35">
        <v>99342</v>
      </c>
      <c r="H18" s="35">
        <v>1109338</v>
      </c>
      <c r="I18" s="35">
        <v>31892</v>
      </c>
      <c r="J18" s="35" t="s">
        <v>56</v>
      </c>
      <c r="K18" s="35">
        <v>710026</v>
      </c>
      <c r="L18" s="35">
        <f>364172-M18</f>
        <v>316208</v>
      </c>
      <c r="M18" s="35">
        <v>47964</v>
      </c>
      <c r="N18" s="35">
        <v>1583221</v>
      </c>
      <c r="O18" s="35">
        <v>30388</v>
      </c>
      <c r="P18" s="35" t="s">
        <v>56</v>
      </c>
      <c r="Q18" s="35">
        <v>1112898</v>
      </c>
      <c r="R18" s="35">
        <f>434159-S18</f>
        <v>371200</v>
      </c>
      <c r="S18" s="35">
        <v>62959</v>
      </c>
      <c r="T18" s="35">
        <v>289754</v>
      </c>
      <c r="U18" s="35">
        <v>16047</v>
      </c>
      <c r="V18" s="35" t="s">
        <v>56</v>
      </c>
      <c r="W18" s="35" t="s">
        <v>56</v>
      </c>
      <c r="X18" s="35">
        <f>267297-Y18</f>
        <v>161791</v>
      </c>
      <c r="Y18" s="35">
        <v>105506</v>
      </c>
      <c r="Z18" s="36">
        <v>171210</v>
      </c>
      <c r="AA18" s="36">
        <v>11059</v>
      </c>
      <c r="AB18" s="28" t="s">
        <v>58</v>
      </c>
      <c r="AC18" s="39">
        <v>1537</v>
      </c>
      <c r="AD18" s="36">
        <v>118582</v>
      </c>
      <c r="AE18" s="39">
        <v>34394</v>
      </c>
      <c r="AF18" s="36">
        <v>253688</v>
      </c>
      <c r="AG18" s="36">
        <v>16549</v>
      </c>
      <c r="AH18" s="28" t="s">
        <v>58</v>
      </c>
      <c r="AI18" s="39">
        <v>3482</v>
      </c>
      <c r="AJ18" s="36">
        <v>168437</v>
      </c>
      <c r="AK18" s="39">
        <v>60269</v>
      </c>
    </row>
    <row r="19" spans="1:37" customFormat="1" ht="63" x14ac:dyDescent="0.25">
      <c r="A19" s="19" t="s">
        <v>45</v>
      </c>
      <c r="B19" s="35">
        <v>47110</v>
      </c>
      <c r="C19" s="35">
        <v>2691</v>
      </c>
      <c r="D19" s="23" t="s">
        <v>58</v>
      </c>
      <c r="E19" s="35">
        <v>15917</v>
      </c>
      <c r="F19" s="35">
        <v>18113</v>
      </c>
      <c r="G19" s="35">
        <v>9471</v>
      </c>
      <c r="H19" s="35">
        <v>50946</v>
      </c>
      <c r="I19" s="35">
        <v>2663</v>
      </c>
      <c r="J19" s="23" t="s">
        <v>58</v>
      </c>
      <c r="K19" s="35">
        <v>17154</v>
      </c>
      <c r="L19" s="35">
        <f>30680-M19</f>
        <v>10337</v>
      </c>
      <c r="M19" s="35">
        <v>20343</v>
      </c>
      <c r="N19" s="35">
        <v>180068</v>
      </c>
      <c r="O19" s="35">
        <v>6420</v>
      </c>
      <c r="P19" s="35" t="s">
        <v>58</v>
      </c>
      <c r="Q19" s="35">
        <v>15083</v>
      </c>
      <c r="R19" s="35">
        <f>157913-S19</f>
        <v>84150</v>
      </c>
      <c r="S19" s="35">
        <v>73763</v>
      </c>
      <c r="T19" s="35">
        <v>225672</v>
      </c>
      <c r="U19" s="35">
        <v>14796</v>
      </c>
      <c r="V19" s="23" t="s">
        <v>58</v>
      </c>
      <c r="W19" s="35">
        <v>10110</v>
      </c>
      <c r="X19" s="35">
        <f>200076-Y19</f>
        <v>162839</v>
      </c>
      <c r="Y19" s="35">
        <v>37237</v>
      </c>
      <c r="Z19" s="36">
        <v>400681</v>
      </c>
      <c r="AA19" s="36">
        <v>48776</v>
      </c>
      <c r="AB19" s="39" t="s">
        <v>56</v>
      </c>
      <c r="AC19" s="39">
        <v>111313</v>
      </c>
      <c r="AD19" s="36">
        <v>175448</v>
      </c>
      <c r="AE19" s="39">
        <v>64872</v>
      </c>
      <c r="AF19" s="36">
        <v>865503</v>
      </c>
      <c r="AG19" s="36">
        <v>33589</v>
      </c>
      <c r="AH19" s="39" t="s">
        <v>56</v>
      </c>
      <c r="AI19" s="39">
        <v>9260</v>
      </c>
      <c r="AJ19" s="36">
        <v>177119</v>
      </c>
      <c r="AK19" s="39">
        <v>645168</v>
      </c>
    </row>
    <row r="20" spans="1:37" customFormat="1" ht="63" x14ac:dyDescent="0.25">
      <c r="A20" s="19" t="s">
        <v>46</v>
      </c>
      <c r="B20" s="35">
        <v>56368</v>
      </c>
      <c r="C20" s="35" t="s">
        <v>56</v>
      </c>
      <c r="D20" s="38" t="s">
        <v>58</v>
      </c>
      <c r="E20" s="35" t="s">
        <v>56</v>
      </c>
      <c r="F20" s="35">
        <v>25926</v>
      </c>
      <c r="G20" s="35">
        <v>11432</v>
      </c>
      <c r="H20" s="35">
        <v>52081</v>
      </c>
      <c r="I20" s="35" t="s">
        <v>56</v>
      </c>
      <c r="J20" s="23" t="s">
        <v>58</v>
      </c>
      <c r="K20" s="35" t="s">
        <v>56</v>
      </c>
      <c r="L20" s="35">
        <f>35141-M20</f>
        <v>25173</v>
      </c>
      <c r="M20" s="35">
        <v>9968</v>
      </c>
      <c r="N20" s="35">
        <v>28915</v>
      </c>
      <c r="O20" s="35" t="s">
        <v>56</v>
      </c>
      <c r="P20" s="38" t="s">
        <v>58</v>
      </c>
      <c r="Q20" s="35" t="s">
        <v>56</v>
      </c>
      <c r="R20" s="35">
        <f>28547-S20</f>
        <v>14278</v>
      </c>
      <c r="S20" s="35">
        <v>14269</v>
      </c>
      <c r="T20" s="35">
        <v>45483</v>
      </c>
      <c r="U20" s="35" t="s">
        <v>56</v>
      </c>
      <c r="V20" s="23" t="s">
        <v>58</v>
      </c>
      <c r="W20" s="35" t="s">
        <v>56</v>
      </c>
      <c r="X20" s="35">
        <f>42195-Y20</f>
        <v>16287</v>
      </c>
      <c r="Y20" s="35">
        <v>25908</v>
      </c>
      <c r="Z20" s="36">
        <v>47641</v>
      </c>
      <c r="AA20" s="39" t="s">
        <v>56</v>
      </c>
      <c r="AB20" s="28" t="s">
        <v>58</v>
      </c>
      <c r="AC20" s="39" t="s">
        <v>56</v>
      </c>
      <c r="AD20" s="36">
        <v>18125</v>
      </c>
      <c r="AE20" s="39">
        <v>28166</v>
      </c>
      <c r="AF20" s="36">
        <v>80303</v>
      </c>
      <c r="AG20" s="39" t="s">
        <v>56</v>
      </c>
      <c r="AH20" s="28" t="s">
        <v>58</v>
      </c>
      <c r="AI20" s="39" t="s">
        <v>56</v>
      </c>
      <c r="AJ20" s="36">
        <v>33166</v>
      </c>
      <c r="AK20" s="39">
        <v>44996</v>
      </c>
    </row>
    <row r="21" spans="1:37" customFormat="1" x14ac:dyDescent="0.25">
      <c r="A21" s="19" t="s">
        <v>47</v>
      </c>
      <c r="B21" s="23" t="s">
        <v>56</v>
      </c>
      <c r="C21" s="23" t="s">
        <v>56</v>
      </c>
      <c r="D21" s="23" t="s">
        <v>58</v>
      </c>
      <c r="E21" s="23" t="s">
        <v>56</v>
      </c>
      <c r="F21" s="23" t="s">
        <v>56</v>
      </c>
      <c r="G21" s="23" t="s">
        <v>56</v>
      </c>
      <c r="H21" s="35" t="s">
        <v>56</v>
      </c>
      <c r="I21" s="35" t="s">
        <v>56</v>
      </c>
      <c r="J21" s="35" t="s">
        <v>58</v>
      </c>
      <c r="K21" s="35" t="s">
        <v>56</v>
      </c>
      <c r="L21" s="35" t="s">
        <v>56</v>
      </c>
      <c r="M21" s="35" t="s">
        <v>56</v>
      </c>
      <c r="N21" s="35" t="s">
        <v>56</v>
      </c>
      <c r="O21" s="35" t="s">
        <v>56</v>
      </c>
      <c r="P21" s="35" t="s">
        <v>58</v>
      </c>
      <c r="Q21" s="35" t="s">
        <v>56</v>
      </c>
      <c r="R21" s="35" t="s">
        <v>56</v>
      </c>
      <c r="S21" s="35" t="s">
        <v>56</v>
      </c>
      <c r="T21" s="35" t="s">
        <v>56</v>
      </c>
      <c r="U21" s="35" t="s">
        <v>56</v>
      </c>
      <c r="V21" s="35" t="s">
        <v>58</v>
      </c>
      <c r="W21" s="35" t="s">
        <v>56</v>
      </c>
      <c r="X21" s="35" t="s">
        <v>56</v>
      </c>
      <c r="Y21" s="35" t="s">
        <v>56</v>
      </c>
      <c r="Z21" s="36" t="s">
        <v>56</v>
      </c>
      <c r="AA21" s="39" t="s">
        <v>56</v>
      </c>
      <c r="AB21" s="48" t="s">
        <v>58</v>
      </c>
      <c r="AC21" s="39" t="s">
        <v>56</v>
      </c>
      <c r="AD21" s="39" t="s">
        <v>56</v>
      </c>
      <c r="AE21" s="28" t="s">
        <v>58</v>
      </c>
      <c r="AF21" s="36" t="s">
        <v>56</v>
      </c>
      <c r="AG21" s="39" t="s">
        <v>56</v>
      </c>
      <c r="AH21" s="28" t="s">
        <v>58</v>
      </c>
      <c r="AI21" s="39" t="s">
        <v>56</v>
      </c>
      <c r="AJ21" s="39" t="s">
        <v>56</v>
      </c>
      <c r="AK21" s="28" t="s">
        <v>56</v>
      </c>
    </row>
    <row r="22" spans="1:37" customFormat="1" ht="47.25" x14ac:dyDescent="0.25">
      <c r="A22" s="19" t="s">
        <v>48</v>
      </c>
      <c r="B22" s="35">
        <v>90180</v>
      </c>
      <c r="C22" s="35">
        <v>23712</v>
      </c>
      <c r="D22" s="35" t="s">
        <v>58</v>
      </c>
      <c r="E22" s="35">
        <v>18922</v>
      </c>
      <c r="F22" s="35">
        <v>33875</v>
      </c>
      <c r="G22" s="35">
        <v>6193</v>
      </c>
      <c r="H22" s="35">
        <v>75317</v>
      </c>
      <c r="I22" s="35">
        <v>24387</v>
      </c>
      <c r="J22" s="35" t="s">
        <v>58</v>
      </c>
      <c r="K22" s="35">
        <v>11883</v>
      </c>
      <c r="L22" s="35">
        <f>38556-M22</f>
        <v>33018</v>
      </c>
      <c r="M22" s="35">
        <v>5538</v>
      </c>
      <c r="N22" s="35">
        <v>83520</v>
      </c>
      <c r="O22" s="35">
        <v>23076</v>
      </c>
      <c r="P22" s="38" t="s">
        <v>58</v>
      </c>
      <c r="Q22" s="35" t="s">
        <v>56</v>
      </c>
      <c r="R22" s="35">
        <f>46599-S22</f>
        <v>42137</v>
      </c>
      <c r="S22" s="35">
        <v>4462</v>
      </c>
      <c r="T22" s="35">
        <v>78331</v>
      </c>
      <c r="U22" s="35">
        <v>21693</v>
      </c>
      <c r="V22" s="23" t="s">
        <v>58</v>
      </c>
      <c r="W22" s="35">
        <v>16845</v>
      </c>
      <c r="X22" s="35">
        <f>39446-Y22</f>
        <v>36104</v>
      </c>
      <c r="Y22" s="35">
        <v>3342</v>
      </c>
      <c r="Z22" s="36">
        <v>82117</v>
      </c>
      <c r="AA22" s="36">
        <v>22834</v>
      </c>
      <c r="AB22" s="28" t="s">
        <v>58</v>
      </c>
      <c r="AC22" s="39">
        <v>18090</v>
      </c>
      <c r="AD22" s="39">
        <v>38197</v>
      </c>
      <c r="AE22" s="39">
        <v>2486</v>
      </c>
      <c r="AF22" s="36">
        <v>268426</v>
      </c>
      <c r="AG22" s="36">
        <v>28766</v>
      </c>
      <c r="AH22" s="28" t="s">
        <v>58</v>
      </c>
      <c r="AI22" s="39">
        <v>18308</v>
      </c>
      <c r="AJ22" s="39">
        <v>211810</v>
      </c>
      <c r="AK22" s="39">
        <v>9289</v>
      </c>
    </row>
    <row r="23" spans="1:37" customFormat="1" ht="63" x14ac:dyDescent="0.25">
      <c r="A23" s="19" t="s">
        <v>49</v>
      </c>
      <c r="B23" s="35">
        <v>9028</v>
      </c>
      <c r="C23" s="35">
        <v>2266</v>
      </c>
      <c r="D23" s="38" t="s">
        <v>58</v>
      </c>
      <c r="E23" s="35">
        <v>1210</v>
      </c>
      <c r="F23" s="35">
        <v>3382</v>
      </c>
      <c r="G23" s="35" t="s">
        <v>56</v>
      </c>
      <c r="H23" s="35">
        <v>11964</v>
      </c>
      <c r="I23" s="35">
        <v>3786</v>
      </c>
      <c r="J23" s="23" t="s">
        <v>58</v>
      </c>
      <c r="K23" s="35">
        <v>1860</v>
      </c>
      <c r="L23" s="35">
        <v>4399</v>
      </c>
      <c r="M23" s="35" t="s">
        <v>56</v>
      </c>
      <c r="N23" s="35">
        <v>27543</v>
      </c>
      <c r="O23" s="35">
        <v>12369</v>
      </c>
      <c r="P23" s="35" t="s">
        <v>56</v>
      </c>
      <c r="Q23" s="35">
        <v>2696</v>
      </c>
      <c r="R23" s="35">
        <v>9166</v>
      </c>
      <c r="S23" s="35" t="s">
        <v>56</v>
      </c>
      <c r="T23" s="35">
        <v>29823</v>
      </c>
      <c r="U23" s="35">
        <v>8302</v>
      </c>
      <c r="V23" s="35" t="s">
        <v>56</v>
      </c>
      <c r="W23" s="35">
        <v>2686</v>
      </c>
      <c r="X23" s="35">
        <v>9517</v>
      </c>
      <c r="Y23" s="35" t="s">
        <v>56</v>
      </c>
      <c r="Z23" s="36">
        <v>28479</v>
      </c>
      <c r="AA23" s="36">
        <v>8769</v>
      </c>
      <c r="AB23" s="39" t="s">
        <v>56</v>
      </c>
      <c r="AC23" s="39">
        <v>2259</v>
      </c>
      <c r="AD23" s="39">
        <v>14406</v>
      </c>
      <c r="AE23" s="39" t="s">
        <v>56</v>
      </c>
      <c r="AF23" s="36">
        <v>18859</v>
      </c>
      <c r="AG23" s="36">
        <v>3168</v>
      </c>
      <c r="AH23" s="39" t="s">
        <v>56</v>
      </c>
      <c r="AI23" s="39">
        <v>1259</v>
      </c>
      <c r="AJ23" s="39">
        <v>7179</v>
      </c>
      <c r="AK23" s="39" t="s">
        <v>56</v>
      </c>
    </row>
    <row r="24" spans="1:37" customFormat="1" ht="31.5" x14ac:dyDescent="0.25">
      <c r="A24" s="19" t="s">
        <v>50</v>
      </c>
      <c r="B24" s="35">
        <v>20273</v>
      </c>
      <c r="C24" s="35">
        <v>8617</v>
      </c>
      <c r="D24" s="35" t="s">
        <v>56</v>
      </c>
      <c r="E24" s="35">
        <v>958</v>
      </c>
      <c r="F24" s="35">
        <v>4787</v>
      </c>
      <c r="G24" s="35">
        <v>5042</v>
      </c>
      <c r="H24" s="35">
        <v>22138</v>
      </c>
      <c r="I24" s="35">
        <v>8222</v>
      </c>
      <c r="J24" s="35" t="s">
        <v>56</v>
      </c>
      <c r="K24" s="35">
        <v>255</v>
      </c>
      <c r="L24" s="35">
        <f>13116-M24</f>
        <v>9598</v>
      </c>
      <c r="M24" s="35">
        <v>3518</v>
      </c>
      <c r="N24" s="35">
        <v>7863</v>
      </c>
      <c r="O24" s="35">
        <v>2418</v>
      </c>
      <c r="P24" s="35" t="s">
        <v>58</v>
      </c>
      <c r="Q24" s="35">
        <v>56</v>
      </c>
      <c r="R24" s="35">
        <f>5389-S24</f>
        <v>2654</v>
      </c>
      <c r="S24" s="35">
        <v>2735</v>
      </c>
      <c r="T24" s="35">
        <v>14818</v>
      </c>
      <c r="U24" s="35">
        <v>2766</v>
      </c>
      <c r="V24" s="35" t="s">
        <v>58</v>
      </c>
      <c r="W24" s="35">
        <v>46</v>
      </c>
      <c r="X24" s="35">
        <f>12006-Y24</f>
        <v>1339</v>
      </c>
      <c r="Y24" s="35">
        <v>10667</v>
      </c>
      <c r="Z24" s="36" t="s">
        <v>56</v>
      </c>
      <c r="AA24" s="36" t="s">
        <v>56</v>
      </c>
      <c r="AB24" s="48" t="s">
        <v>58</v>
      </c>
      <c r="AC24" s="39" t="s">
        <v>56</v>
      </c>
      <c r="AD24" s="39" t="s">
        <v>56</v>
      </c>
      <c r="AE24" s="39" t="s">
        <v>56</v>
      </c>
      <c r="AF24" s="36">
        <v>13806</v>
      </c>
      <c r="AG24" s="36">
        <v>2073</v>
      </c>
      <c r="AH24" s="28" t="s">
        <v>58</v>
      </c>
      <c r="AI24" s="39" t="s">
        <v>56</v>
      </c>
      <c r="AJ24" s="39">
        <v>1244</v>
      </c>
      <c r="AK24" s="39">
        <v>10189</v>
      </c>
    </row>
    <row r="25" spans="1:37" customFormat="1" ht="15" x14ac:dyDescent="0.25">
      <c r="AD25" s="34"/>
    </row>
    <row r="26" spans="1:37" x14ac:dyDescent="0.25">
      <c r="A26" s="2" t="s">
        <v>57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"/>
  <sheetViews>
    <sheetView zoomScaleNormal="100" workbookViewId="0">
      <pane xSplit="1" ySplit="5" topLeftCell="BM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.75" x14ac:dyDescent="0.25"/>
  <cols>
    <col min="1" max="1" width="38" style="2" customWidth="1"/>
    <col min="2" max="61" width="11.7109375" style="2" customWidth="1"/>
    <col min="62" max="62" width="12.7109375" style="2" bestFit="1" customWidth="1"/>
    <col min="63" max="67" width="11.7109375" style="2" customWidth="1"/>
    <col min="68" max="68" width="12.7109375" style="2" bestFit="1" customWidth="1"/>
    <col min="69" max="73" width="11.7109375" style="2" customWidth="1"/>
    <col min="74" max="74" width="12.7109375" style="2" bestFit="1" customWidth="1"/>
    <col min="75" max="79" width="11.7109375" style="2" customWidth="1"/>
    <col min="80" max="16384" width="9.140625" style="2"/>
  </cols>
  <sheetData>
    <row r="1" spans="1:79" ht="33" customHeight="1" x14ac:dyDescent="0.25">
      <c r="A1" s="6" t="s">
        <v>1</v>
      </c>
    </row>
    <row r="2" spans="1:79" x14ac:dyDescent="0.25">
      <c r="A2" s="71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</row>
    <row r="3" spans="1:79" x14ac:dyDescent="0.25">
      <c r="A3" s="72"/>
      <c r="B3" s="70">
        <v>2004</v>
      </c>
      <c r="C3" s="70"/>
      <c r="D3" s="70"/>
      <c r="E3" s="70"/>
      <c r="F3" s="70"/>
      <c r="G3" s="70"/>
      <c r="H3" s="70">
        <v>2005</v>
      </c>
      <c r="I3" s="70"/>
      <c r="J3" s="70"/>
      <c r="K3" s="70"/>
      <c r="L3" s="70"/>
      <c r="M3" s="70"/>
      <c r="N3" s="70">
        <v>2006</v>
      </c>
      <c r="O3" s="70"/>
      <c r="P3" s="70"/>
      <c r="Q3" s="70"/>
      <c r="R3" s="70"/>
      <c r="S3" s="70"/>
      <c r="T3" s="70">
        <v>2007</v>
      </c>
      <c r="U3" s="70"/>
      <c r="V3" s="70"/>
      <c r="W3" s="70"/>
      <c r="X3" s="70"/>
      <c r="Y3" s="70"/>
      <c r="Z3" s="70">
        <v>2008</v>
      </c>
      <c r="AA3" s="70"/>
      <c r="AB3" s="70"/>
      <c r="AC3" s="70"/>
      <c r="AD3" s="70"/>
      <c r="AE3" s="70"/>
      <c r="AF3" s="70">
        <v>2009</v>
      </c>
      <c r="AG3" s="70"/>
      <c r="AH3" s="70"/>
      <c r="AI3" s="70"/>
      <c r="AJ3" s="70"/>
      <c r="AK3" s="70"/>
      <c r="AL3" s="70">
        <v>2010</v>
      </c>
      <c r="AM3" s="70"/>
      <c r="AN3" s="70"/>
      <c r="AO3" s="70"/>
      <c r="AP3" s="70"/>
      <c r="AQ3" s="70"/>
      <c r="AR3" s="70">
        <v>2011</v>
      </c>
      <c r="AS3" s="70"/>
      <c r="AT3" s="70"/>
      <c r="AU3" s="70"/>
      <c r="AV3" s="70"/>
      <c r="AW3" s="70"/>
      <c r="AX3" s="70">
        <v>2012</v>
      </c>
      <c r="AY3" s="70"/>
      <c r="AZ3" s="70"/>
      <c r="BA3" s="70"/>
      <c r="BB3" s="70"/>
      <c r="BC3" s="70"/>
      <c r="BD3" s="70">
        <v>2013</v>
      </c>
      <c r="BE3" s="70"/>
      <c r="BF3" s="70"/>
      <c r="BG3" s="70"/>
      <c r="BH3" s="70"/>
      <c r="BI3" s="70"/>
      <c r="BJ3" s="70">
        <v>2014</v>
      </c>
      <c r="BK3" s="70"/>
      <c r="BL3" s="70"/>
      <c r="BM3" s="70"/>
      <c r="BN3" s="70"/>
      <c r="BO3" s="70"/>
      <c r="BP3" s="70">
        <v>2015</v>
      </c>
      <c r="BQ3" s="70"/>
      <c r="BR3" s="70"/>
      <c r="BS3" s="70"/>
      <c r="BT3" s="70"/>
      <c r="BU3" s="70"/>
      <c r="BV3" s="70">
        <v>2016</v>
      </c>
      <c r="BW3" s="70"/>
      <c r="BX3" s="70"/>
      <c r="BY3" s="70"/>
      <c r="BZ3" s="70"/>
      <c r="CA3" s="70"/>
    </row>
    <row r="4" spans="1:79" ht="47.25" x14ac:dyDescent="0.25">
      <c r="A4" s="72"/>
      <c r="B4" s="49" t="s">
        <v>3</v>
      </c>
      <c r="C4" s="49" t="s">
        <v>4</v>
      </c>
      <c r="D4" s="49" t="s">
        <v>51</v>
      </c>
      <c r="E4" s="49" t="s">
        <v>5</v>
      </c>
      <c r="F4" s="49" t="s">
        <v>6</v>
      </c>
      <c r="G4" s="49" t="s">
        <v>7</v>
      </c>
      <c r="H4" s="9" t="s">
        <v>3</v>
      </c>
      <c r="I4" s="9" t="s">
        <v>4</v>
      </c>
      <c r="J4" s="21" t="s">
        <v>51</v>
      </c>
      <c r="K4" s="9" t="s">
        <v>5</v>
      </c>
      <c r="L4" s="9" t="s">
        <v>6</v>
      </c>
      <c r="M4" s="9" t="s">
        <v>7</v>
      </c>
      <c r="N4" s="9" t="s">
        <v>3</v>
      </c>
      <c r="O4" s="9" t="s">
        <v>4</v>
      </c>
      <c r="P4" s="21" t="s">
        <v>51</v>
      </c>
      <c r="Q4" s="9" t="s">
        <v>5</v>
      </c>
      <c r="R4" s="9" t="s">
        <v>6</v>
      </c>
      <c r="S4" s="9" t="s">
        <v>7</v>
      </c>
      <c r="T4" s="9" t="s">
        <v>3</v>
      </c>
      <c r="U4" s="9" t="s">
        <v>4</v>
      </c>
      <c r="V4" s="21" t="s">
        <v>51</v>
      </c>
      <c r="W4" s="9" t="s">
        <v>5</v>
      </c>
      <c r="X4" s="9" t="s">
        <v>6</v>
      </c>
      <c r="Y4" s="9" t="s">
        <v>7</v>
      </c>
      <c r="Z4" s="9" t="s">
        <v>3</v>
      </c>
      <c r="AA4" s="9" t="s">
        <v>4</v>
      </c>
      <c r="AB4" s="21" t="s">
        <v>51</v>
      </c>
      <c r="AC4" s="9" t="s">
        <v>5</v>
      </c>
      <c r="AD4" s="9" t="s">
        <v>6</v>
      </c>
      <c r="AE4" s="9" t="s">
        <v>7</v>
      </c>
      <c r="AF4" s="9" t="s">
        <v>3</v>
      </c>
      <c r="AG4" s="9" t="s">
        <v>4</v>
      </c>
      <c r="AH4" s="21" t="s">
        <v>51</v>
      </c>
      <c r="AI4" s="9" t="s">
        <v>5</v>
      </c>
      <c r="AJ4" s="9" t="s">
        <v>6</v>
      </c>
      <c r="AK4" s="9" t="s">
        <v>7</v>
      </c>
      <c r="AL4" s="9" t="s">
        <v>3</v>
      </c>
      <c r="AM4" s="9" t="s">
        <v>4</v>
      </c>
      <c r="AN4" s="21" t="s">
        <v>51</v>
      </c>
      <c r="AO4" s="9" t="s">
        <v>5</v>
      </c>
      <c r="AP4" s="9" t="s">
        <v>6</v>
      </c>
      <c r="AQ4" s="9" t="s">
        <v>7</v>
      </c>
      <c r="AR4" s="9" t="s">
        <v>3</v>
      </c>
      <c r="AS4" s="9" t="s">
        <v>4</v>
      </c>
      <c r="AT4" s="21" t="s">
        <v>51</v>
      </c>
      <c r="AU4" s="9" t="s">
        <v>5</v>
      </c>
      <c r="AV4" s="9" t="s">
        <v>6</v>
      </c>
      <c r="AW4" s="9" t="s">
        <v>7</v>
      </c>
      <c r="AX4" s="9" t="s">
        <v>3</v>
      </c>
      <c r="AY4" s="9" t="s">
        <v>4</v>
      </c>
      <c r="AZ4" s="21" t="s">
        <v>51</v>
      </c>
      <c r="BA4" s="9" t="s">
        <v>5</v>
      </c>
      <c r="BB4" s="9" t="s">
        <v>6</v>
      </c>
      <c r="BC4" s="9" t="s">
        <v>7</v>
      </c>
      <c r="BD4" s="9" t="s">
        <v>3</v>
      </c>
      <c r="BE4" s="9" t="s">
        <v>4</v>
      </c>
      <c r="BF4" s="21" t="s">
        <v>51</v>
      </c>
      <c r="BG4" s="9" t="s">
        <v>5</v>
      </c>
      <c r="BH4" s="9" t="s">
        <v>6</v>
      </c>
      <c r="BI4" s="9" t="s">
        <v>7</v>
      </c>
      <c r="BJ4" s="9" t="s">
        <v>3</v>
      </c>
      <c r="BK4" s="9" t="s">
        <v>4</v>
      </c>
      <c r="BL4" s="21" t="s">
        <v>51</v>
      </c>
      <c r="BM4" s="9" t="s">
        <v>5</v>
      </c>
      <c r="BN4" s="9" t="s">
        <v>6</v>
      </c>
      <c r="BO4" s="9" t="s">
        <v>7</v>
      </c>
      <c r="BP4" s="9" t="s">
        <v>3</v>
      </c>
      <c r="BQ4" s="9" t="s">
        <v>4</v>
      </c>
      <c r="BR4" s="21" t="s">
        <v>51</v>
      </c>
      <c r="BS4" s="9" t="s">
        <v>5</v>
      </c>
      <c r="BT4" s="9" t="s">
        <v>6</v>
      </c>
      <c r="BU4" s="9" t="s">
        <v>7</v>
      </c>
      <c r="BV4" s="9" t="s">
        <v>3</v>
      </c>
      <c r="BW4" s="9" t="s">
        <v>4</v>
      </c>
      <c r="BX4" s="21" t="s">
        <v>51</v>
      </c>
      <c r="BY4" s="9" t="s">
        <v>5</v>
      </c>
      <c r="BZ4" s="9" t="s">
        <v>6</v>
      </c>
      <c r="CA4" s="9" t="s">
        <v>7</v>
      </c>
    </row>
    <row r="5" spans="1:79" s="1" customFormat="1" x14ac:dyDescent="0.25">
      <c r="A5" s="50" t="s">
        <v>8</v>
      </c>
      <c r="B5" s="40">
        <v>2227</v>
      </c>
      <c r="C5" s="40">
        <v>678</v>
      </c>
      <c r="D5" s="40">
        <v>258</v>
      </c>
      <c r="E5" s="40">
        <v>497</v>
      </c>
      <c r="F5" s="40">
        <v>733</v>
      </c>
      <c r="G5" s="40">
        <v>251</v>
      </c>
      <c r="H5" s="40">
        <v>6759</v>
      </c>
      <c r="I5" s="40">
        <v>1007</v>
      </c>
      <c r="J5" s="40">
        <v>349</v>
      </c>
      <c r="K5" s="40">
        <v>4257</v>
      </c>
      <c r="L5" s="40">
        <v>1022</v>
      </c>
      <c r="M5" s="40">
        <v>354</v>
      </c>
      <c r="N5" s="40">
        <v>3242</v>
      </c>
      <c r="O5" s="40">
        <v>1119</v>
      </c>
      <c r="P5" s="40">
        <v>405</v>
      </c>
      <c r="Q5" s="40">
        <v>692</v>
      </c>
      <c r="R5" s="40">
        <v>981</v>
      </c>
      <c r="S5" s="40">
        <v>302</v>
      </c>
      <c r="T5" s="40">
        <v>4610</v>
      </c>
      <c r="U5" s="40">
        <v>1981</v>
      </c>
      <c r="V5" s="40">
        <v>302</v>
      </c>
      <c r="W5" s="40">
        <v>808</v>
      </c>
      <c r="X5" s="40">
        <v>1303</v>
      </c>
      <c r="Y5" s="40">
        <v>336</v>
      </c>
      <c r="Z5" s="40">
        <v>4138</v>
      </c>
      <c r="AA5" s="40">
        <v>1352</v>
      </c>
      <c r="AB5" s="40">
        <v>148</v>
      </c>
      <c r="AC5" s="40">
        <v>627</v>
      </c>
      <c r="AD5" s="40">
        <v>1491</v>
      </c>
      <c r="AE5" s="40">
        <v>432</v>
      </c>
      <c r="AF5" s="40">
        <v>4563</v>
      </c>
      <c r="AG5" s="40">
        <v>1364</v>
      </c>
      <c r="AH5" s="40">
        <v>136</v>
      </c>
      <c r="AI5" s="40">
        <v>796</v>
      </c>
      <c r="AJ5" s="40">
        <v>1662</v>
      </c>
      <c r="AK5" s="40">
        <v>506</v>
      </c>
      <c r="AL5" s="40">
        <v>5062</v>
      </c>
      <c r="AM5" s="40">
        <v>1462</v>
      </c>
      <c r="AN5" s="40">
        <v>190</v>
      </c>
      <c r="AO5" s="40">
        <v>887</v>
      </c>
      <c r="AP5" s="40">
        <v>1820</v>
      </c>
      <c r="AQ5" s="40">
        <v>551</v>
      </c>
      <c r="AR5" s="40">
        <v>4985</v>
      </c>
      <c r="AS5" s="40">
        <v>1359</v>
      </c>
      <c r="AT5" s="40">
        <v>162</v>
      </c>
      <c r="AU5" s="40">
        <v>857</v>
      </c>
      <c r="AV5" s="40">
        <v>1908</v>
      </c>
      <c r="AW5" s="40">
        <v>494</v>
      </c>
      <c r="AX5" s="40">
        <v>5651</v>
      </c>
      <c r="AY5" s="40">
        <v>1675</v>
      </c>
      <c r="AZ5" s="40">
        <v>282</v>
      </c>
      <c r="BA5" s="40">
        <v>827</v>
      </c>
      <c r="BB5" s="40">
        <v>2049</v>
      </c>
      <c r="BC5" s="40">
        <v>580</v>
      </c>
      <c r="BD5" s="40">
        <v>9331</v>
      </c>
      <c r="BE5" s="40">
        <v>1994</v>
      </c>
      <c r="BF5" s="40">
        <v>274</v>
      </c>
      <c r="BG5" s="40">
        <v>1151</v>
      </c>
      <c r="BH5" s="40">
        <v>3952</v>
      </c>
      <c r="BI5" s="40">
        <v>1742</v>
      </c>
      <c r="BJ5" s="40">
        <v>13509</v>
      </c>
      <c r="BK5" s="40">
        <v>2388</v>
      </c>
      <c r="BL5" s="40">
        <v>403</v>
      </c>
      <c r="BM5" s="40">
        <v>1109</v>
      </c>
      <c r="BN5" s="40">
        <v>7128</v>
      </c>
      <c r="BO5" s="40">
        <v>2600</v>
      </c>
      <c r="BP5" s="40">
        <v>14223</v>
      </c>
      <c r="BQ5" s="40">
        <v>1740</v>
      </c>
      <c r="BR5" s="40">
        <v>196</v>
      </c>
      <c r="BS5" s="40">
        <v>3042</v>
      </c>
      <c r="BT5" s="40">
        <v>3736</v>
      </c>
      <c r="BU5" s="40">
        <v>5406</v>
      </c>
      <c r="BV5" s="40">
        <v>10383</v>
      </c>
      <c r="BW5" s="40">
        <v>1651</v>
      </c>
      <c r="BX5" s="40">
        <v>200</v>
      </c>
      <c r="BY5" s="40">
        <v>1346</v>
      </c>
      <c r="BZ5" s="40">
        <v>4122</v>
      </c>
      <c r="CA5" s="40">
        <v>2924</v>
      </c>
    </row>
    <row r="6" spans="1:79" ht="31.5" x14ac:dyDescent="0.25">
      <c r="A6" s="51" t="s">
        <v>9</v>
      </c>
      <c r="B6" s="35">
        <v>31</v>
      </c>
      <c r="C6" s="35">
        <v>9</v>
      </c>
      <c r="D6" s="35">
        <v>1</v>
      </c>
      <c r="E6" s="35">
        <v>11</v>
      </c>
      <c r="F6" s="35">
        <v>7</v>
      </c>
      <c r="G6" s="35">
        <v>4</v>
      </c>
      <c r="H6" s="35">
        <v>43</v>
      </c>
      <c r="I6" s="35">
        <v>10</v>
      </c>
      <c r="J6" s="35">
        <v>1</v>
      </c>
      <c r="K6" s="35">
        <v>17</v>
      </c>
      <c r="L6" s="35">
        <v>11</v>
      </c>
      <c r="M6" s="35">
        <v>5</v>
      </c>
      <c r="N6" s="35">
        <v>29</v>
      </c>
      <c r="O6" s="35">
        <v>7</v>
      </c>
      <c r="P6" s="35">
        <v>1</v>
      </c>
      <c r="Q6" s="35">
        <v>9</v>
      </c>
      <c r="R6" s="35">
        <v>10</v>
      </c>
      <c r="S6" s="35">
        <v>2</v>
      </c>
      <c r="T6" s="35">
        <v>45</v>
      </c>
      <c r="U6" s="35">
        <v>15</v>
      </c>
      <c r="V6" s="35">
        <v>2</v>
      </c>
      <c r="W6" s="35">
        <v>16</v>
      </c>
      <c r="X6" s="35">
        <v>8</v>
      </c>
      <c r="Y6" s="35">
        <v>5</v>
      </c>
      <c r="Z6" s="35">
        <v>31</v>
      </c>
      <c r="AA6" s="35">
        <v>7</v>
      </c>
      <c r="AB6" s="35">
        <v>1</v>
      </c>
      <c r="AC6" s="35">
        <v>10</v>
      </c>
      <c r="AD6" s="35">
        <v>7</v>
      </c>
      <c r="AE6" s="35">
        <v>5</v>
      </c>
      <c r="AF6" s="35">
        <v>52</v>
      </c>
      <c r="AG6" s="35">
        <v>10</v>
      </c>
      <c r="AH6" s="35">
        <v>3</v>
      </c>
      <c r="AI6" s="35">
        <v>24</v>
      </c>
      <c r="AJ6" s="35">
        <v>9</v>
      </c>
      <c r="AK6" s="35">
        <v>7</v>
      </c>
      <c r="AL6" s="35">
        <v>59</v>
      </c>
      <c r="AM6" s="35">
        <v>11</v>
      </c>
      <c r="AN6" s="35">
        <v>1</v>
      </c>
      <c r="AO6" s="35">
        <v>24</v>
      </c>
      <c r="AP6" s="35">
        <v>16</v>
      </c>
      <c r="AQ6" s="35">
        <v>7</v>
      </c>
      <c r="AR6" s="35">
        <v>77</v>
      </c>
      <c r="AS6" s="35">
        <v>10</v>
      </c>
      <c r="AT6" s="35">
        <v>1</v>
      </c>
      <c r="AU6" s="35">
        <v>23</v>
      </c>
      <c r="AV6" s="35">
        <v>28</v>
      </c>
      <c r="AW6" s="35">
        <v>14</v>
      </c>
      <c r="AX6" s="35">
        <v>79</v>
      </c>
      <c r="AY6" s="35">
        <v>13</v>
      </c>
      <c r="AZ6" s="35">
        <v>1</v>
      </c>
      <c r="BA6" s="35">
        <v>28</v>
      </c>
      <c r="BB6" s="35">
        <v>23</v>
      </c>
      <c r="BC6" s="35">
        <v>15</v>
      </c>
      <c r="BD6" s="35">
        <v>84</v>
      </c>
      <c r="BE6" s="35">
        <v>9</v>
      </c>
      <c r="BF6" s="35">
        <v>1</v>
      </c>
      <c r="BG6" s="35">
        <v>28</v>
      </c>
      <c r="BH6" s="35">
        <v>20</v>
      </c>
      <c r="BI6" s="35">
        <v>27</v>
      </c>
      <c r="BJ6" s="35">
        <v>68</v>
      </c>
      <c r="BK6" s="35">
        <v>5</v>
      </c>
      <c r="BL6" s="35">
        <v>0</v>
      </c>
      <c r="BM6" s="35">
        <v>28</v>
      </c>
      <c r="BN6" s="35">
        <v>15</v>
      </c>
      <c r="BO6" s="35">
        <v>19</v>
      </c>
      <c r="BP6" s="35">
        <v>72</v>
      </c>
      <c r="BQ6" s="35">
        <v>7</v>
      </c>
      <c r="BR6" s="35">
        <v>0</v>
      </c>
      <c r="BS6" s="35">
        <v>28</v>
      </c>
      <c r="BT6" s="35">
        <v>19</v>
      </c>
      <c r="BU6" s="35">
        <v>17</v>
      </c>
      <c r="BV6" s="35">
        <v>84</v>
      </c>
      <c r="BW6" s="35">
        <v>8</v>
      </c>
      <c r="BX6" s="35">
        <v>0</v>
      </c>
      <c r="BY6" s="35">
        <v>29</v>
      </c>
      <c r="BZ6" s="35">
        <v>24</v>
      </c>
      <c r="CA6" s="35">
        <v>22</v>
      </c>
    </row>
    <row r="7" spans="1:79" x14ac:dyDescent="0.25">
      <c r="A7" s="51" t="s">
        <v>10</v>
      </c>
      <c r="B7" s="35">
        <v>0</v>
      </c>
      <c r="C7" s="35" t="s">
        <v>58</v>
      </c>
      <c r="D7" s="35" t="s">
        <v>58</v>
      </c>
      <c r="E7" s="35" t="s">
        <v>58</v>
      </c>
      <c r="F7" s="35">
        <v>0</v>
      </c>
      <c r="G7" s="35">
        <v>0</v>
      </c>
      <c r="H7" s="35">
        <v>0</v>
      </c>
      <c r="I7" s="35" t="s">
        <v>58</v>
      </c>
      <c r="J7" s="35" t="s">
        <v>58</v>
      </c>
      <c r="K7" s="35" t="s">
        <v>58</v>
      </c>
      <c r="L7" s="35">
        <v>0</v>
      </c>
      <c r="M7" s="35">
        <v>0</v>
      </c>
      <c r="N7" s="35">
        <v>0</v>
      </c>
      <c r="O7" s="35" t="s">
        <v>58</v>
      </c>
      <c r="P7" s="35" t="s">
        <v>58</v>
      </c>
      <c r="Q7" s="35" t="s">
        <v>58</v>
      </c>
      <c r="R7" s="35">
        <v>0</v>
      </c>
      <c r="S7" s="35" t="s">
        <v>58</v>
      </c>
      <c r="T7" s="35">
        <v>0</v>
      </c>
      <c r="U7" s="35" t="s">
        <v>58</v>
      </c>
      <c r="V7" s="35" t="s">
        <v>58</v>
      </c>
      <c r="W7" s="35" t="s">
        <v>58</v>
      </c>
      <c r="X7" s="35">
        <v>0</v>
      </c>
      <c r="Y7" s="35">
        <v>0</v>
      </c>
      <c r="Z7" s="35">
        <v>2</v>
      </c>
      <c r="AA7" s="35">
        <v>0</v>
      </c>
      <c r="AB7" s="35" t="s">
        <v>58</v>
      </c>
      <c r="AC7" s="35" t="s">
        <v>58</v>
      </c>
      <c r="AD7" s="35">
        <v>0</v>
      </c>
      <c r="AE7" s="35">
        <v>2</v>
      </c>
      <c r="AF7" s="35">
        <v>3</v>
      </c>
      <c r="AG7" s="35">
        <v>0</v>
      </c>
      <c r="AH7" s="35" t="s">
        <v>58</v>
      </c>
      <c r="AI7" s="35" t="s">
        <v>58</v>
      </c>
      <c r="AJ7" s="35">
        <v>0</v>
      </c>
      <c r="AK7" s="35">
        <v>3</v>
      </c>
      <c r="AL7" s="35">
        <v>3</v>
      </c>
      <c r="AM7" s="35">
        <v>0</v>
      </c>
      <c r="AN7" s="35" t="s">
        <v>58</v>
      </c>
      <c r="AO7" s="35" t="s">
        <v>58</v>
      </c>
      <c r="AP7" s="35">
        <v>0</v>
      </c>
      <c r="AQ7" s="35">
        <v>3</v>
      </c>
      <c r="AR7" s="35" t="s">
        <v>58</v>
      </c>
      <c r="AS7" s="35" t="s">
        <v>58</v>
      </c>
      <c r="AT7" s="35" t="s">
        <v>58</v>
      </c>
      <c r="AU7" s="35" t="s">
        <v>58</v>
      </c>
      <c r="AV7" s="35" t="s">
        <v>58</v>
      </c>
      <c r="AW7" s="35" t="s">
        <v>58</v>
      </c>
      <c r="AX7" s="35" t="s">
        <v>58</v>
      </c>
      <c r="AY7" s="35" t="s">
        <v>58</v>
      </c>
      <c r="AZ7" s="35" t="s">
        <v>58</v>
      </c>
      <c r="BA7" s="35" t="s">
        <v>58</v>
      </c>
      <c r="BB7" s="35" t="s">
        <v>58</v>
      </c>
      <c r="BC7" s="35" t="s">
        <v>58</v>
      </c>
      <c r="BD7" s="35" t="s">
        <v>58</v>
      </c>
      <c r="BE7" s="35" t="s">
        <v>58</v>
      </c>
      <c r="BF7" s="35" t="s">
        <v>58</v>
      </c>
      <c r="BG7" s="35" t="s">
        <v>58</v>
      </c>
      <c r="BH7" s="35" t="s">
        <v>58</v>
      </c>
      <c r="BI7" s="35" t="s">
        <v>58</v>
      </c>
      <c r="BJ7" s="35" t="s">
        <v>58</v>
      </c>
      <c r="BK7" s="35" t="s">
        <v>58</v>
      </c>
      <c r="BL7" s="35" t="s">
        <v>58</v>
      </c>
      <c r="BM7" s="35" t="s">
        <v>58</v>
      </c>
      <c r="BN7" s="35" t="s">
        <v>58</v>
      </c>
      <c r="BO7" s="35" t="s">
        <v>58</v>
      </c>
      <c r="BP7" s="35" t="s">
        <v>58</v>
      </c>
      <c r="BQ7" s="35" t="s">
        <v>58</v>
      </c>
      <c r="BR7" s="35" t="s">
        <v>58</v>
      </c>
      <c r="BS7" s="35" t="s">
        <v>58</v>
      </c>
      <c r="BT7" s="35" t="s">
        <v>58</v>
      </c>
      <c r="BU7" s="35" t="s">
        <v>58</v>
      </c>
      <c r="BV7" s="35" t="s">
        <v>56</v>
      </c>
      <c r="BW7" s="35" t="s">
        <v>58</v>
      </c>
      <c r="BX7" s="35" t="s">
        <v>58</v>
      </c>
      <c r="BY7" s="35" t="s">
        <v>56</v>
      </c>
      <c r="BZ7" s="35" t="s">
        <v>56</v>
      </c>
      <c r="CA7" s="35" t="s">
        <v>56</v>
      </c>
    </row>
    <row r="8" spans="1:79" ht="31.5" x14ac:dyDescent="0.25">
      <c r="A8" s="51" t="s">
        <v>11</v>
      </c>
      <c r="B8" s="35" t="s">
        <v>58</v>
      </c>
      <c r="C8" s="35" t="s">
        <v>58</v>
      </c>
      <c r="D8" s="35" t="s">
        <v>58</v>
      </c>
      <c r="E8" s="35" t="s">
        <v>58</v>
      </c>
      <c r="F8" s="35" t="s">
        <v>58</v>
      </c>
      <c r="G8" s="35" t="s">
        <v>58</v>
      </c>
      <c r="H8" s="35" t="s">
        <v>58</v>
      </c>
      <c r="I8" s="35" t="s">
        <v>58</v>
      </c>
      <c r="J8" s="35" t="s">
        <v>58</v>
      </c>
      <c r="K8" s="35" t="s">
        <v>58</v>
      </c>
      <c r="L8" s="35" t="s">
        <v>58</v>
      </c>
      <c r="M8" s="35" t="s">
        <v>58</v>
      </c>
      <c r="N8" s="35" t="s">
        <v>58</v>
      </c>
      <c r="O8" s="35" t="s">
        <v>58</v>
      </c>
      <c r="P8" s="35" t="s">
        <v>58</v>
      </c>
      <c r="Q8" s="35" t="s">
        <v>58</v>
      </c>
      <c r="R8" s="35" t="s">
        <v>58</v>
      </c>
      <c r="S8" s="35" t="s">
        <v>58</v>
      </c>
      <c r="T8" s="35" t="s">
        <v>58</v>
      </c>
      <c r="U8" s="35" t="s">
        <v>58</v>
      </c>
      <c r="V8" s="35" t="s">
        <v>58</v>
      </c>
      <c r="W8" s="35" t="s">
        <v>58</v>
      </c>
      <c r="X8" s="35" t="s">
        <v>58</v>
      </c>
      <c r="Y8" s="35" t="s">
        <v>58</v>
      </c>
      <c r="Z8" s="35" t="s">
        <v>58</v>
      </c>
      <c r="AA8" s="35" t="s">
        <v>58</v>
      </c>
      <c r="AB8" s="35" t="s">
        <v>58</v>
      </c>
      <c r="AC8" s="35" t="s">
        <v>58</v>
      </c>
      <c r="AD8" s="35" t="s">
        <v>58</v>
      </c>
      <c r="AE8" s="35" t="s">
        <v>58</v>
      </c>
      <c r="AF8" s="35" t="s">
        <v>58</v>
      </c>
      <c r="AG8" s="35" t="s">
        <v>58</v>
      </c>
      <c r="AH8" s="35" t="s">
        <v>58</v>
      </c>
      <c r="AI8" s="35" t="s">
        <v>58</v>
      </c>
      <c r="AJ8" s="35" t="s">
        <v>58</v>
      </c>
      <c r="AK8" s="35" t="s">
        <v>58</v>
      </c>
      <c r="AL8" s="35" t="s">
        <v>58</v>
      </c>
      <c r="AM8" s="35" t="s">
        <v>58</v>
      </c>
      <c r="AN8" s="35" t="s">
        <v>58</v>
      </c>
      <c r="AO8" s="35" t="s">
        <v>58</v>
      </c>
      <c r="AP8" s="35" t="s">
        <v>58</v>
      </c>
      <c r="AQ8" s="35" t="s">
        <v>58</v>
      </c>
      <c r="AR8" s="35" t="s">
        <v>58</v>
      </c>
      <c r="AS8" s="35" t="s">
        <v>58</v>
      </c>
      <c r="AT8" s="35" t="s">
        <v>58</v>
      </c>
      <c r="AU8" s="35" t="s">
        <v>58</v>
      </c>
      <c r="AV8" s="35" t="s">
        <v>58</v>
      </c>
      <c r="AW8" s="35" t="s">
        <v>58</v>
      </c>
      <c r="AX8" s="35" t="s">
        <v>58</v>
      </c>
      <c r="AY8" s="35" t="s">
        <v>58</v>
      </c>
      <c r="AZ8" s="35" t="s">
        <v>58</v>
      </c>
      <c r="BA8" s="35" t="s">
        <v>58</v>
      </c>
      <c r="BB8" s="35" t="s">
        <v>58</v>
      </c>
      <c r="BC8" s="35" t="s">
        <v>58</v>
      </c>
      <c r="BD8" s="35" t="s">
        <v>58</v>
      </c>
      <c r="BE8" s="35" t="s">
        <v>58</v>
      </c>
      <c r="BF8" s="35" t="s">
        <v>58</v>
      </c>
      <c r="BG8" s="35" t="s">
        <v>58</v>
      </c>
      <c r="BH8" s="35" t="s">
        <v>58</v>
      </c>
      <c r="BI8" s="35" t="s">
        <v>58</v>
      </c>
      <c r="BJ8" s="35" t="s">
        <v>58</v>
      </c>
      <c r="BK8" s="35" t="s">
        <v>58</v>
      </c>
      <c r="BL8" s="35" t="s">
        <v>58</v>
      </c>
      <c r="BM8" s="35" t="s">
        <v>58</v>
      </c>
      <c r="BN8" s="35" t="s">
        <v>58</v>
      </c>
      <c r="BO8" s="35" t="s">
        <v>58</v>
      </c>
      <c r="BP8" s="35" t="s">
        <v>58</v>
      </c>
      <c r="BQ8" s="35" t="s">
        <v>58</v>
      </c>
      <c r="BR8" s="35" t="s">
        <v>58</v>
      </c>
      <c r="BS8" s="35" t="s">
        <v>58</v>
      </c>
      <c r="BT8" s="35" t="s">
        <v>58</v>
      </c>
      <c r="BU8" s="35" t="s">
        <v>58</v>
      </c>
      <c r="BV8" s="35" t="s">
        <v>58</v>
      </c>
      <c r="BW8" s="35" t="s">
        <v>58</v>
      </c>
      <c r="BX8" s="35" t="s">
        <v>58</v>
      </c>
      <c r="BY8" s="35" t="s">
        <v>58</v>
      </c>
      <c r="BZ8" s="35" t="s">
        <v>58</v>
      </c>
      <c r="CA8" s="35" t="s">
        <v>58</v>
      </c>
    </row>
    <row r="9" spans="1:79" ht="31.5" x14ac:dyDescent="0.25">
      <c r="A9" s="51" t="s">
        <v>12</v>
      </c>
      <c r="B9" s="35">
        <v>0</v>
      </c>
      <c r="C9" s="35">
        <v>0</v>
      </c>
      <c r="D9" s="35" t="s">
        <v>58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 t="s">
        <v>58</v>
      </c>
      <c r="K9" s="35">
        <v>0</v>
      </c>
      <c r="L9" s="35">
        <v>0</v>
      </c>
      <c r="M9" s="35">
        <v>0</v>
      </c>
      <c r="N9" s="35">
        <v>1</v>
      </c>
      <c r="O9" s="35">
        <v>0</v>
      </c>
      <c r="P9" s="35" t="s">
        <v>58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 t="s">
        <v>58</v>
      </c>
      <c r="W9" s="35">
        <v>0</v>
      </c>
      <c r="X9" s="35">
        <v>0</v>
      </c>
      <c r="Y9" s="35">
        <v>0</v>
      </c>
      <c r="Z9" s="35">
        <v>0</v>
      </c>
      <c r="AA9" s="35" t="s">
        <v>58</v>
      </c>
      <c r="AB9" s="35" t="s">
        <v>58</v>
      </c>
      <c r="AC9" s="35" t="s">
        <v>58</v>
      </c>
      <c r="AD9" s="35">
        <v>0</v>
      </c>
      <c r="AE9" s="35" t="s">
        <v>58</v>
      </c>
      <c r="AF9" s="35">
        <v>0</v>
      </c>
      <c r="AG9" s="35" t="s">
        <v>58</v>
      </c>
      <c r="AH9" s="35" t="s">
        <v>58</v>
      </c>
      <c r="AI9" s="35" t="s">
        <v>58</v>
      </c>
      <c r="AJ9" s="35">
        <v>0</v>
      </c>
      <c r="AK9" s="35" t="s">
        <v>58</v>
      </c>
      <c r="AL9" s="35">
        <v>0</v>
      </c>
      <c r="AM9" s="35" t="s">
        <v>58</v>
      </c>
      <c r="AN9" s="35" t="s">
        <v>58</v>
      </c>
      <c r="AO9" s="35" t="s">
        <v>58</v>
      </c>
      <c r="AP9" s="35">
        <v>0</v>
      </c>
      <c r="AQ9" s="35" t="s">
        <v>58</v>
      </c>
      <c r="AR9" s="35" t="s">
        <v>58</v>
      </c>
      <c r="AS9" s="35" t="s">
        <v>58</v>
      </c>
      <c r="AT9" s="35" t="s">
        <v>58</v>
      </c>
      <c r="AU9" s="35" t="s">
        <v>58</v>
      </c>
      <c r="AV9" s="35" t="s">
        <v>58</v>
      </c>
      <c r="AW9" s="35" t="s">
        <v>58</v>
      </c>
      <c r="AX9" s="35" t="s">
        <v>56</v>
      </c>
      <c r="AY9" s="35" t="s">
        <v>56</v>
      </c>
      <c r="AZ9" s="35" t="s">
        <v>58</v>
      </c>
      <c r="BA9" s="35" t="s">
        <v>58</v>
      </c>
      <c r="BB9" s="35" t="s">
        <v>56</v>
      </c>
      <c r="BC9" s="35" t="s">
        <v>56</v>
      </c>
      <c r="BD9" s="35" t="s">
        <v>56</v>
      </c>
      <c r="BE9" s="35" t="s">
        <v>56</v>
      </c>
      <c r="BF9" s="35" t="s">
        <v>58</v>
      </c>
      <c r="BG9" s="35" t="s">
        <v>58</v>
      </c>
      <c r="BH9" s="35" t="s">
        <v>56</v>
      </c>
      <c r="BI9" s="35" t="s">
        <v>56</v>
      </c>
      <c r="BJ9" s="35" t="s">
        <v>56</v>
      </c>
      <c r="BK9" s="35" t="s">
        <v>56</v>
      </c>
      <c r="BL9" s="35" t="s">
        <v>58</v>
      </c>
      <c r="BM9" s="35" t="s">
        <v>58</v>
      </c>
      <c r="BN9" s="35" t="s">
        <v>56</v>
      </c>
      <c r="BO9" s="35" t="s">
        <v>58</v>
      </c>
      <c r="BP9" s="35">
        <v>1</v>
      </c>
      <c r="BQ9" s="35" t="s">
        <v>56</v>
      </c>
      <c r="BR9" s="35" t="s">
        <v>58</v>
      </c>
      <c r="BS9" s="35" t="s">
        <v>58</v>
      </c>
      <c r="BT9" s="35">
        <v>0</v>
      </c>
      <c r="BU9" s="35" t="s">
        <v>58</v>
      </c>
      <c r="BV9" s="35">
        <v>2</v>
      </c>
      <c r="BW9" s="35" t="s">
        <v>56</v>
      </c>
      <c r="BX9" s="35" t="s">
        <v>58</v>
      </c>
      <c r="BY9" s="35" t="s">
        <v>58</v>
      </c>
      <c r="BZ9" s="35" t="s">
        <v>56</v>
      </c>
      <c r="CA9" s="35" t="s">
        <v>56</v>
      </c>
    </row>
    <row r="10" spans="1:79" ht="47.25" x14ac:dyDescent="0.25">
      <c r="A10" s="51" t="s">
        <v>13</v>
      </c>
      <c r="B10" s="35" t="s">
        <v>58</v>
      </c>
      <c r="C10" s="35" t="s">
        <v>58</v>
      </c>
      <c r="D10" s="35" t="s">
        <v>58</v>
      </c>
      <c r="E10" s="35" t="s">
        <v>58</v>
      </c>
      <c r="F10" s="35" t="s">
        <v>58</v>
      </c>
      <c r="G10" s="35" t="s">
        <v>58</v>
      </c>
      <c r="H10" s="35">
        <v>1</v>
      </c>
      <c r="I10" s="35">
        <v>0</v>
      </c>
      <c r="J10" s="35" t="s">
        <v>58</v>
      </c>
      <c r="K10" s="35">
        <v>0</v>
      </c>
      <c r="L10" s="35">
        <v>0</v>
      </c>
      <c r="M10" s="35">
        <v>0</v>
      </c>
      <c r="N10" s="35">
        <v>1</v>
      </c>
      <c r="O10" s="35">
        <v>0</v>
      </c>
      <c r="P10" s="35">
        <v>0</v>
      </c>
      <c r="Q10" s="35">
        <v>1</v>
      </c>
      <c r="R10" s="35">
        <v>0</v>
      </c>
      <c r="S10" s="35">
        <v>0</v>
      </c>
      <c r="T10" s="35">
        <v>1</v>
      </c>
      <c r="U10" s="35">
        <v>0</v>
      </c>
      <c r="V10" s="35" t="s">
        <v>58</v>
      </c>
      <c r="W10" s="35">
        <v>0</v>
      </c>
      <c r="X10" s="35">
        <v>0</v>
      </c>
      <c r="Y10" s="35">
        <v>0</v>
      </c>
      <c r="Z10" s="35">
        <v>1</v>
      </c>
      <c r="AA10" s="35">
        <v>0</v>
      </c>
      <c r="AB10" s="35" t="s">
        <v>58</v>
      </c>
      <c r="AC10" s="35">
        <v>0</v>
      </c>
      <c r="AD10" s="35">
        <v>0</v>
      </c>
      <c r="AE10" s="35">
        <v>0</v>
      </c>
      <c r="AF10" s="35">
        <v>0</v>
      </c>
      <c r="AG10" s="35" t="s">
        <v>58</v>
      </c>
      <c r="AH10" s="35" t="s">
        <v>58</v>
      </c>
      <c r="AI10" s="35" t="s">
        <v>58</v>
      </c>
      <c r="AJ10" s="35">
        <v>0</v>
      </c>
      <c r="AK10" s="35">
        <v>0</v>
      </c>
      <c r="AL10" s="35">
        <v>0</v>
      </c>
      <c r="AM10" s="35">
        <v>0</v>
      </c>
      <c r="AN10" s="35" t="s">
        <v>58</v>
      </c>
      <c r="AO10" s="35">
        <v>0</v>
      </c>
      <c r="AP10" s="35">
        <v>0</v>
      </c>
      <c r="AQ10" s="35">
        <v>0</v>
      </c>
      <c r="AR10" s="35">
        <v>1</v>
      </c>
      <c r="AS10" s="35">
        <v>0</v>
      </c>
      <c r="AT10" s="35" t="s">
        <v>58</v>
      </c>
      <c r="AU10" s="35">
        <v>0</v>
      </c>
      <c r="AV10" s="35">
        <v>1</v>
      </c>
      <c r="AW10" s="35">
        <v>0</v>
      </c>
      <c r="AX10" s="35">
        <v>2</v>
      </c>
      <c r="AY10" s="35">
        <v>0</v>
      </c>
      <c r="AZ10" s="35" t="s">
        <v>58</v>
      </c>
      <c r="BA10" s="35">
        <v>1</v>
      </c>
      <c r="BB10" s="35">
        <v>1</v>
      </c>
      <c r="BC10" s="35" t="s">
        <v>58</v>
      </c>
      <c r="BD10" s="35" t="s">
        <v>56</v>
      </c>
      <c r="BE10" s="35" t="s">
        <v>56</v>
      </c>
      <c r="BF10" s="35" t="s">
        <v>58</v>
      </c>
      <c r="BG10" s="35" t="s">
        <v>56</v>
      </c>
      <c r="BH10" s="35" t="s">
        <v>56</v>
      </c>
      <c r="BI10" s="35" t="s">
        <v>56</v>
      </c>
      <c r="BJ10" s="35" t="s">
        <v>56</v>
      </c>
      <c r="BK10" s="35" t="s">
        <v>56</v>
      </c>
      <c r="BL10" s="35" t="s">
        <v>58</v>
      </c>
      <c r="BM10" s="35" t="s">
        <v>56</v>
      </c>
      <c r="BN10" s="35" t="s">
        <v>56</v>
      </c>
      <c r="BO10" s="35" t="s">
        <v>56</v>
      </c>
      <c r="BP10" s="35" t="s">
        <v>56</v>
      </c>
      <c r="BQ10" s="35" t="s">
        <v>56</v>
      </c>
      <c r="BR10" s="35" t="s">
        <v>58</v>
      </c>
      <c r="BS10" s="35" t="s">
        <v>56</v>
      </c>
      <c r="BT10" s="35" t="s">
        <v>56</v>
      </c>
      <c r="BU10" s="35" t="s">
        <v>56</v>
      </c>
      <c r="BV10" s="35" t="s">
        <v>58</v>
      </c>
      <c r="BW10" s="35" t="s">
        <v>58</v>
      </c>
      <c r="BX10" s="35" t="s">
        <v>58</v>
      </c>
      <c r="BY10" s="35" t="s">
        <v>58</v>
      </c>
      <c r="BZ10" s="35" t="s">
        <v>58</v>
      </c>
      <c r="CA10" s="35" t="s">
        <v>58</v>
      </c>
    </row>
    <row r="11" spans="1:79" x14ac:dyDescent="0.25">
      <c r="A11" s="51" t="s">
        <v>14</v>
      </c>
      <c r="B11" s="35" t="s">
        <v>58</v>
      </c>
      <c r="C11" s="35" t="s">
        <v>58</v>
      </c>
      <c r="D11" s="35" t="s">
        <v>58</v>
      </c>
      <c r="E11" s="35" t="s">
        <v>58</v>
      </c>
      <c r="F11" s="35" t="s">
        <v>58</v>
      </c>
      <c r="G11" s="35" t="s">
        <v>58</v>
      </c>
      <c r="H11" s="35" t="s">
        <v>58</v>
      </c>
      <c r="I11" s="35" t="s">
        <v>58</v>
      </c>
      <c r="J11" s="35" t="s">
        <v>58</v>
      </c>
      <c r="K11" s="35" t="s">
        <v>58</v>
      </c>
      <c r="L11" s="35" t="s">
        <v>58</v>
      </c>
      <c r="M11" s="35" t="s">
        <v>58</v>
      </c>
      <c r="N11" s="35" t="s">
        <v>58</v>
      </c>
      <c r="O11" s="35" t="s">
        <v>58</v>
      </c>
      <c r="P11" s="35" t="s">
        <v>58</v>
      </c>
      <c r="Q11" s="35" t="s">
        <v>58</v>
      </c>
      <c r="R11" s="35" t="s">
        <v>58</v>
      </c>
      <c r="S11" s="35" t="s">
        <v>58</v>
      </c>
      <c r="T11" s="35" t="s">
        <v>58</v>
      </c>
      <c r="U11" s="35" t="s">
        <v>58</v>
      </c>
      <c r="V11" s="35" t="s">
        <v>58</v>
      </c>
      <c r="W11" s="35" t="s">
        <v>58</v>
      </c>
      <c r="X11" s="35" t="s">
        <v>58</v>
      </c>
      <c r="Y11" s="35" t="s">
        <v>58</v>
      </c>
      <c r="Z11" s="35">
        <v>0</v>
      </c>
      <c r="AA11" s="35" t="s">
        <v>58</v>
      </c>
      <c r="AB11" s="35" t="s">
        <v>58</v>
      </c>
      <c r="AC11" s="35" t="s">
        <v>58</v>
      </c>
      <c r="AD11" s="35">
        <v>0</v>
      </c>
      <c r="AE11" s="35" t="s">
        <v>58</v>
      </c>
      <c r="AF11" s="35" t="s">
        <v>58</v>
      </c>
      <c r="AG11" s="35" t="s">
        <v>58</v>
      </c>
      <c r="AH11" s="35" t="s">
        <v>58</v>
      </c>
      <c r="AI11" s="35" t="s">
        <v>58</v>
      </c>
      <c r="AJ11" s="35" t="s">
        <v>58</v>
      </c>
      <c r="AK11" s="35" t="s">
        <v>58</v>
      </c>
      <c r="AL11" s="35" t="s">
        <v>58</v>
      </c>
      <c r="AM11" s="35" t="s">
        <v>58</v>
      </c>
      <c r="AN11" s="35" t="s">
        <v>58</v>
      </c>
      <c r="AO11" s="35" t="s">
        <v>58</v>
      </c>
      <c r="AP11" s="35" t="s">
        <v>58</v>
      </c>
      <c r="AQ11" s="35" t="s">
        <v>58</v>
      </c>
      <c r="AR11" s="35">
        <v>0</v>
      </c>
      <c r="AS11" s="35">
        <v>0</v>
      </c>
      <c r="AT11" s="35" t="s">
        <v>58</v>
      </c>
      <c r="AU11" s="35" t="s">
        <v>58</v>
      </c>
      <c r="AV11" s="35">
        <v>0</v>
      </c>
      <c r="AW11" s="35">
        <v>0</v>
      </c>
      <c r="AX11" s="35">
        <v>0</v>
      </c>
      <c r="AY11" s="35">
        <v>0</v>
      </c>
      <c r="AZ11" s="35" t="s">
        <v>58</v>
      </c>
      <c r="BA11" s="35" t="s">
        <v>58</v>
      </c>
      <c r="BB11" s="35">
        <v>0</v>
      </c>
      <c r="BC11" s="35">
        <v>0</v>
      </c>
      <c r="BD11" s="35" t="s">
        <v>56</v>
      </c>
      <c r="BE11" s="35" t="s">
        <v>56</v>
      </c>
      <c r="BF11" s="35" t="s">
        <v>58</v>
      </c>
      <c r="BG11" s="35" t="s">
        <v>58</v>
      </c>
      <c r="BH11" s="35" t="s">
        <v>56</v>
      </c>
      <c r="BI11" s="35" t="s">
        <v>56</v>
      </c>
      <c r="BJ11" s="35">
        <v>26</v>
      </c>
      <c r="BK11" s="35">
        <v>1</v>
      </c>
      <c r="BL11" s="35" t="s">
        <v>58</v>
      </c>
      <c r="BM11" s="35">
        <v>5</v>
      </c>
      <c r="BN11" s="35">
        <v>19</v>
      </c>
      <c r="BO11" s="35">
        <v>1</v>
      </c>
      <c r="BP11" s="35">
        <v>54</v>
      </c>
      <c r="BQ11" s="35">
        <v>6</v>
      </c>
      <c r="BR11" s="35" t="s">
        <v>58</v>
      </c>
      <c r="BS11" s="35">
        <v>4</v>
      </c>
      <c r="BT11" s="35">
        <v>42</v>
      </c>
      <c r="BU11" s="35">
        <v>1</v>
      </c>
      <c r="BV11" s="35">
        <v>52</v>
      </c>
      <c r="BW11" s="35">
        <v>7</v>
      </c>
      <c r="BX11" s="35" t="s">
        <v>58</v>
      </c>
      <c r="BY11" s="35">
        <v>4</v>
      </c>
      <c r="BZ11" s="35">
        <v>38</v>
      </c>
      <c r="CA11" s="35" t="s">
        <v>56</v>
      </c>
    </row>
    <row r="12" spans="1:79" ht="78.75" x14ac:dyDescent="0.25">
      <c r="A12" s="51" t="s">
        <v>15</v>
      </c>
      <c r="B12" s="35">
        <v>12</v>
      </c>
      <c r="C12" s="35">
        <v>6</v>
      </c>
      <c r="D12" s="35">
        <v>0</v>
      </c>
      <c r="E12" s="35">
        <v>1</v>
      </c>
      <c r="F12" s="35">
        <v>2</v>
      </c>
      <c r="G12" s="35">
        <v>2</v>
      </c>
      <c r="H12" s="35">
        <v>13</v>
      </c>
      <c r="I12" s="35">
        <v>7</v>
      </c>
      <c r="J12" s="35">
        <v>0</v>
      </c>
      <c r="K12" s="35">
        <v>0</v>
      </c>
      <c r="L12" s="35">
        <v>3</v>
      </c>
      <c r="M12" s="35">
        <v>3</v>
      </c>
      <c r="N12" s="35">
        <v>11</v>
      </c>
      <c r="O12" s="35">
        <v>5</v>
      </c>
      <c r="P12" s="35">
        <v>0</v>
      </c>
      <c r="Q12" s="35">
        <v>0</v>
      </c>
      <c r="R12" s="35">
        <v>3</v>
      </c>
      <c r="S12" s="35">
        <v>3</v>
      </c>
      <c r="T12" s="35">
        <v>12</v>
      </c>
      <c r="U12" s="35">
        <v>5</v>
      </c>
      <c r="V12" s="35">
        <v>0</v>
      </c>
      <c r="W12" s="35">
        <v>1</v>
      </c>
      <c r="X12" s="35">
        <v>4</v>
      </c>
      <c r="Y12" s="35">
        <v>3</v>
      </c>
      <c r="Z12" s="35">
        <v>10</v>
      </c>
      <c r="AA12" s="35">
        <v>4</v>
      </c>
      <c r="AB12" s="35">
        <v>0</v>
      </c>
      <c r="AC12" s="35">
        <v>0</v>
      </c>
      <c r="AD12" s="35">
        <v>3</v>
      </c>
      <c r="AE12" s="35">
        <v>2</v>
      </c>
      <c r="AF12" s="35">
        <v>12</v>
      </c>
      <c r="AG12" s="35">
        <v>5</v>
      </c>
      <c r="AH12" s="35">
        <v>0</v>
      </c>
      <c r="AI12" s="35">
        <v>1</v>
      </c>
      <c r="AJ12" s="35">
        <v>3</v>
      </c>
      <c r="AK12" s="35">
        <v>3</v>
      </c>
      <c r="AL12" s="35">
        <v>11</v>
      </c>
      <c r="AM12" s="35">
        <v>4</v>
      </c>
      <c r="AN12" s="35">
        <v>0</v>
      </c>
      <c r="AO12" s="35">
        <v>0</v>
      </c>
      <c r="AP12" s="35">
        <v>4</v>
      </c>
      <c r="AQ12" s="35">
        <v>3</v>
      </c>
      <c r="AR12" s="35">
        <v>10</v>
      </c>
      <c r="AS12" s="35">
        <v>2</v>
      </c>
      <c r="AT12" s="35">
        <v>0</v>
      </c>
      <c r="AU12" s="35">
        <v>1</v>
      </c>
      <c r="AV12" s="35">
        <v>4</v>
      </c>
      <c r="AW12" s="35">
        <v>3</v>
      </c>
      <c r="AX12" s="35">
        <v>9</v>
      </c>
      <c r="AY12" s="35">
        <v>3</v>
      </c>
      <c r="AZ12" s="35">
        <v>0</v>
      </c>
      <c r="BA12" s="35">
        <v>0</v>
      </c>
      <c r="BB12" s="35">
        <v>3</v>
      </c>
      <c r="BC12" s="35">
        <v>3</v>
      </c>
      <c r="BD12" s="35">
        <v>8</v>
      </c>
      <c r="BE12" s="35">
        <v>1</v>
      </c>
      <c r="BF12" s="35" t="s">
        <v>58</v>
      </c>
      <c r="BG12" s="35" t="s">
        <v>58</v>
      </c>
      <c r="BH12" s="35">
        <v>3</v>
      </c>
      <c r="BI12" s="35">
        <v>1</v>
      </c>
      <c r="BJ12" s="35">
        <v>7</v>
      </c>
      <c r="BK12" s="35">
        <v>2</v>
      </c>
      <c r="BL12" s="35" t="s">
        <v>56</v>
      </c>
      <c r="BM12" s="35" t="s">
        <v>56</v>
      </c>
      <c r="BN12" s="35">
        <v>1</v>
      </c>
      <c r="BO12" s="35">
        <v>3</v>
      </c>
      <c r="BP12" s="35">
        <v>5</v>
      </c>
      <c r="BQ12" s="35" t="s">
        <v>56</v>
      </c>
      <c r="BR12" s="35" t="s">
        <v>58</v>
      </c>
      <c r="BS12" s="35" t="s">
        <v>58</v>
      </c>
      <c r="BT12" s="35">
        <v>2</v>
      </c>
      <c r="BU12" s="35">
        <v>2</v>
      </c>
      <c r="BV12" s="35">
        <v>4</v>
      </c>
      <c r="BW12" s="35" t="s">
        <v>56</v>
      </c>
      <c r="BX12" s="35" t="s">
        <v>58</v>
      </c>
      <c r="BY12" s="35" t="s">
        <v>58</v>
      </c>
      <c r="BZ12" s="35">
        <v>2</v>
      </c>
      <c r="CA12" s="35">
        <v>1</v>
      </c>
    </row>
    <row r="13" spans="1:79" x14ac:dyDescent="0.25">
      <c r="A13" s="51" t="s">
        <v>16</v>
      </c>
      <c r="B13" s="35">
        <v>0</v>
      </c>
      <c r="C13" s="35" t="s">
        <v>58</v>
      </c>
      <c r="D13" s="35" t="s">
        <v>58</v>
      </c>
      <c r="E13" s="35" t="s">
        <v>58</v>
      </c>
      <c r="F13" s="35">
        <v>0</v>
      </c>
      <c r="G13" s="35" t="s">
        <v>58</v>
      </c>
      <c r="H13" s="35">
        <v>1</v>
      </c>
      <c r="I13" s="35" t="s">
        <v>58</v>
      </c>
      <c r="J13" s="35" t="s">
        <v>58</v>
      </c>
      <c r="K13" s="35" t="s">
        <v>58</v>
      </c>
      <c r="L13" s="35">
        <v>0</v>
      </c>
      <c r="M13" s="35" t="s">
        <v>58</v>
      </c>
      <c r="N13" s="35">
        <v>0</v>
      </c>
      <c r="O13" s="35" t="s">
        <v>58</v>
      </c>
      <c r="P13" s="35" t="s">
        <v>58</v>
      </c>
      <c r="Q13" s="35" t="s">
        <v>58</v>
      </c>
      <c r="R13" s="35">
        <v>0</v>
      </c>
      <c r="S13" s="35">
        <v>0</v>
      </c>
      <c r="T13" s="35">
        <v>0</v>
      </c>
      <c r="U13" s="35" t="s">
        <v>58</v>
      </c>
      <c r="V13" s="35" t="s">
        <v>58</v>
      </c>
      <c r="W13" s="35" t="s">
        <v>58</v>
      </c>
      <c r="X13" s="35">
        <v>0</v>
      </c>
      <c r="Y13" s="35" t="s">
        <v>58</v>
      </c>
      <c r="Z13" s="35">
        <v>0</v>
      </c>
      <c r="AA13" s="35" t="s">
        <v>58</v>
      </c>
      <c r="AB13" s="35" t="s">
        <v>58</v>
      </c>
      <c r="AC13" s="35" t="s">
        <v>58</v>
      </c>
      <c r="AD13" s="35">
        <v>0</v>
      </c>
      <c r="AE13" s="35" t="s">
        <v>58</v>
      </c>
      <c r="AF13" s="35">
        <v>0</v>
      </c>
      <c r="AG13" s="35" t="s">
        <v>58</v>
      </c>
      <c r="AH13" s="35" t="s">
        <v>58</v>
      </c>
      <c r="AI13" s="35" t="s">
        <v>58</v>
      </c>
      <c r="AJ13" s="35">
        <v>0</v>
      </c>
      <c r="AK13" s="35" t="s">
        <v>58</v>
      </c>
      <c r="AL13" s="35">
        <v>0</v>
      </c>
      <c r="AM13" s="35" t="s">
        <v>58</v>
      </c>
      <c r="AN13" s="35" t="s">
        <v>58</v>
      </c>
      <c r="AO13" s="35" t="s">
        <v>58</v>
      </c>
      <c r="AP13" s="35">
        <v>0</v>
      </c>
      <c r="AQ13" s="35" t="s">
        <v>58</v>
      </c>
      <c r="AR13" s="35">
        <v>0</v>
      </c>
      <c r="AS13" s="35">
        <v>0</v>
      </c>
      <c r="AT13" s="35" t="s">
        <v>58</v>
      </c>
      <c r="AU13" s="35">
        <v>0</v>
      </c>
      <c r="AV13" s="35">
        <v>0</v>
      </c>
      <c r="AW13" s="35" t="s">
        <v>58</v>
      </c>
      <c r="AX13" s="35">
        <v>0</v>
      </c>
      <c r="AY13" s="35">
        <v>0</v>
      </c>
      <c r="AZ13" s="35" t="s">
        <v>58</v>
      </c>
      <c r="BA13" s="35">
        <v>0</v>
      </c>
      <c r="BB13" s="35">
        <v>0</v>
      </c>
      <c r="BC13" s="35" t="s">
        <v>58</v>
      </c>
      <c r="BD13" s="35">
        <v>1</v>
      </c>
      <c r="BE13" s="35">
        <v>0</v>
      </c>
      <c r="BF13" s="35" t="s">
        <v>58</v>
      </c>
      <c r="BG13" s="35">
        <v>0</v>
      </c>
      <c r="BH13" s="35">
        <v>0</v>
      </c>
      <c r="BI13" s="35">
        <v>0</v>
      </c>
      <c r="BJ13" s="35">
        <v>2</v>
      </c>
      <c r="BK13" s="35">
        <v>1</v>
      </c>
      <c r="BL13" s="35" t="s">
        <v>58</v>
      </c>
      <c r="BM13" s="35">
        <v>0</v>
      </c>
      <c r="BN13" s="35">
        <v>0</v>
      </c>
      <c r="BO13" s="35" t="s">
        <v>56</v>
      </c>
      <c r="BP13" s="35">
        <v>4</v>
      </c>
      <c r="BQ13" s="35">
        <v>2</v>
      </c>
      <c r="BR13" s="35" t="s">
        <v>58</v>
      </c>
      <c r="BS13" s="35">
        <v>1</v>
      </c>
      <c r="BT13" s="35">
        <v>0</v>
      </c>
      <c r="BU13" s="35" t="s">
        <v>56</v>
      </c>
      <c r="BV13" s="35">
        <v>5</v>
      </c>
      <c r="BW13" s="35">
        <v>1</v>
      </c>
      <c r="BX13" s="35" t="s">
        <v>58</v>
      </c>
      <c r="BY13" s="35">
        <v>3</v>
      </c>
      <c r="BZ13" s="35">
        <v>0</v>
      </c>
      <c r="CA13" s="35" t="s">
        <v>56</v>
      </c>
    </row>
    <row r="14" spans="1:79" x14ac:dyDescent="0.25">
      <c r="A14" s="51" t="s">
        <v>17</v>
      </c>
      <c r="B14" s="35">
        <v>560</v>
      </c>
      <c r="C14" s="35">
        <v>9</v>
      </c>
      <c r="D14" s="35" t="s">
        <v>58</v>
      </c>
      <c r="E14" s="35">
        <v>422</v>
      </c>
      <c r="F14" s="35">
        <v>69</v>
      </c>
      <c r="G14" s="35">
        <v>60</v>
      </c>
      <c r="H14" s="35">
        <v>4392</v>
      </c>
      <c r="I14" s="35">
        <v>23</v>
      </c>
      <c r="J14" s="35" t="s">
        <v>58</v>
      </c>
      <c r="K14" s="35">
        <v>4169</v>
      </c>
      <c r="L14" s="35">
        <v>85</v>
      </c>
      <c r="M14" s="35">
        <v>113</v>
      </c>
      <c r="N14" s="35">
        <v>85</v>
      </c>
      <c r="O14" s="35">
        <v>3</v>
      </c>
      <c r="P14" s="35" t="s">
        <v>58</v>
      </c>
      <c r="Q14" s="35">
        <v>42</v>
      </c>
      <c r="R14" s="35">
        <v>3</v>
      </c>
      <c r="S14" s="35">
        <v>36</v>
      </c>
      <c r="T14" s="35">
        <v>668</v>
      </c>
      <c r="U14" s="35">
        <v>19</v>
      </c>
      <c r="V14" s="35" t="s">
        <v>58</v>
      </c>
      <c r="W14" s="35">
        <v>543</v>
      </c>
      <c r="X14" s="35">
        <v>48</v>
      </c>
      <c r="Y14" s="35">
        <v>56</v>
      </c>
      <c r="Z14" s="35">
        <v>533</v>
      </c>
      <c r="AA14" s="35">
        <v>19</v>
      </c>
      <c r="AB14" s="35" t="s">
        <v>58</v>
      </c>
      <c r="AC14" s="35">
        <v>439</v>
      </c>
      <c r="AD14" s="35">
        <v>45</v>
      </c>
      <c r="AE14" s="35">
        <v>29</v>
      </c>
      <c r="AF14" s="35">
        <v>96</v>
      </c>
      <c r="AG14" s="35">
        <v>4</v>
      </c>
      <c r="AH14" s="35" t="s">
        <v>58</v>
      </c>
      <c r="AI14" s="35">
        <v>72</v>
      </c>
      <c r="AJ14" s="35">
        <v>3</v>
      </c>
      <c r="AK14" s="35">
        <v>17</v>
      </c>
      <c r="AL14" s="35">
        <v>219</v>
      </c>
      <c r="AM14" s="35">
        <v>4</v>
      </c>
      <c r="AN14" s="35" t="s">
        <v>58</v>
      </c>
      <c r="AO14" s="35">
        <v>195</v>
      </c>
      <c r="AP14" s="35">
        <v>5</v>
      </c>
      <c r="AQ14" s="35">
        <v>16</v>
      </c>
      <c r="AR14" s="35">
        <v>131</v>
      </c>
      <c r="AS14" s="35">
        <v>4</v>
      </c>
      <c r="AT14" s="35" t="s">
        <v>58</v>
      </c>
      <c r="AU14" s="35">
        <v>100</v>
      </c>
      <c r="AV14" s="35">
        <v>8</v>
      </c>
      <c r="AW14" s="35">
        <v>20</v>
      </c>
      <c r="AX14" s="35">
        <v>88</v>
      </c>
      <c r="AY14" s="35">
        <v>7</v>
      </c>
      <c r="AZ14" s="35" t="s">
        <v>58</v>
      </c>
      <c r="BA14" s="35">
        <v>59</v>
      </c>
      <c r="BB14" s="35">
        <v>8</v>
      </c>
      <c r="BC14" s="35">
        <v>15</v>
      </c>
      <c r="BD14" s="35">
        <v>261</v>
      </c>
      <c r="BE14" s="35">
        <v>6</v>
      </c>
      <c r="BF14" s="35" t="s">
        <v>58</v>
      </c>
      <c r="BG14" s="35">
        <v>226</v>
      </c>
      <c r="BH14" s="35">
        <v>10</v>
      </c>
      <c r="BI14" s="35">
        <v>18</v>
      </c>
      <c r="BJ14" s="35">
        <v>134</v>
      </c>
      <c r="BK14" s="35">
        <v>6</v>
      </c>
      <c r="BL14" s="35" t="s">
        <v>56</v>
      </c>
      <c r="BM14" s="35">
        <v>91</v>
      </c>
      <c r="BN14" s="35">
        <v>11</v>
      </c>
      <c r="BO14" s="35">
        <v>25</v>
      </c>
      <c r="BP14" s="35">
        <v>133</v>
      </c>
      <c r="BQ14" s="35">
        <v>8</v>
      </c>
      <c r="BR14" s="35" t="s">
        <v>56</v>
      </c>
      <c r="BS14" s="35">
        <v>86</v>
      </c>
      <c r="BT14" s="35">
        <v>12</v>
      </c>
      <c r="BU14" s="35">
        <v>26</v>
      </c>
      <c r="BV14" s="35">
        <v>257</v>
      </c>
      <c r="BW14" s="35">
        <v>34</v>
      </c>
      <c r="BX14" s="35">
        <v>1</v>
      </c>
      <c r="BY14" s="35">
        <v>174</v>
      </c>
      <c r="BZ14" s="35">
        <v>19</v>
      </c>
      <c r="CA14" s="35">
        <v>30</v>
      </c>
    </row>
    <row r="15" spans="1:79" x14ac:dyDescent="0.25">
      <c r="A15" s="51" t="s">
        <v>18</v>
      </c>
      <c r="B15" s="35">
        <v>4</v>
      </c>
      <c r="C15" s="35">
        <v>0</v>
      </c>
      <c r="D15" s="35" t="s">
        <v>58</v>
      </c>
      <c r="E15" s="35" t="s">
        <v>58</v>
      </c>
      <c r="F15" s="35">
        <v>2</v>
      </c>
      <c r="G15" s="35">
        <v>1</v>
      </c>
      <c r="H15" s="35">
        <v>3</v>
      </c>
      <c r="I15" s="35">
        <v>0</v>
      </c>
      <c r="J15" s="35" t="s">
        <v>58</v>
      </c>
      <c r="K15" s="35">
        <v>0</v>
      </c>
      <c r="L15" s="35">
        <v>1</v>
      </c>
      <c r="M15" s="35">
        <v>2</v>
      </c>
      <c r="N15" s="35">
        <v>4</v>
      </c>
      <c r="O15" s="35">
        <v>0</v>
      </c>
      <c r="P15" s="35" t="s">
        <v>58</v>
      </c>
      <c r="Q15" s="35">
        <v>0</v>
      </c>
      <c r="R15" s="35">
        <v>2</v>
      </c>
      <c r="S15" s="35">
        <v>2</v>
      </c>
      <c r="T15" s="35">
        <v>7</v>
      </c>
      <c r="U15" s="35">
        <v>0</v>
      </c>
      <c r="V15" s="35" t="s">
        <v>58</v>
      </c>
      <c r="W15" s="35">
        <v>0</v>
      </c>
      <c r="X15" s="35">
        <v>1</v>
      </c>
      <c r="Y15" s="35">
        <v>5</v>
      </c>
      <c r="Z15" s="35">
        <v>6</v>
      </c>
      <c r="AA15" s="35">
        <v>0</v>
      </c>
      <c r="AB15" s="35" t="s">
        <v>58</v>
      </c>
      <c r="AC15" s="35">
        <v>0</v>
      </c>
      <c r="AD15" s="35">
        <v>1</v>
      </c>
      <c r="AE15" s="35">
        <v>5</v>
      </c>
      <c r="AF15" s="35">
        <v>4</v>
      </c>
      <c r="AG15" s="35">
        <v>0</v>
      </c>
      <c r="AH15" s="35" t="s">
        <v>58</v>
      </c>
      <c r="AI15" s="35">
        <v>0</v>
      </c>
      <c r="AJ15" s="35">
        <v>1</v>
      </c>
      <c r="AK15" s="35">
        <v>3</v>
      </c>
      <c r="AL15" s="35">
        <v>4</v>
      </c>
      <c r="AM15" s="35">
        <v>0</v>
      </c>
      <c r="AN15" s="35" t="s">
        <v>58</v>
      </c>
      <c r="AO15" s="35">
        <v>0</v>
      </c>
      <c r="AP15" s="35">
        <v>1</v>
      </c>
      <c r="AQ15" s="35">
        <v>2</v>
      </c>
      <c r="AR15" s="35">
        <v>4</v>
      </c>
      <c r="AS15" s="35">
        <v>0</v>
      </c>
      <c r="AT15" s="35" t="s">
        <v>58</v>
      </c>
      <c r="AU15" s="35">
        <v>0</v>
      </c>
      <c r="AV15" s="35">
        <v>1</v>
      </c>
      <c r="AW15" s="35">
        <v>3</v>
      </c>
      <c r="AX15" s="35">
        <v>4</v>
      </c>
      <c r="AY15" s="35">
        <v>0</v>
      </c>
      <c r="AZ15" s="35" t="s">
        <v>58</v>
      </c>
      <c r="BA15" s="35">
        <v>0</v>
      </c>
      <c r="BB15" s="35">
        <v>0</v>
      </c>
      <c r="BC15" s="35">
        <v>3</v>
      </c>
      <c r="BD15" s="35">
        <v>7</v>
      </c>
      <c r="BE15" s="35">
        <v>0</v>
      </c>
      <c r="BF15" s="35" t="s">
        <v>58</v>
      </c>
      <c r="BG15" s="35">
        <v>0</v>
      </c>
      <c r="BH15" s="35">
        <v>1</v>
      </c>
      <c r="BI15" s="35">
        <v>5</v>
      </c>
      <c r="BJ15" s="35">
        <v>6</v>
      </c>
      <c r="BK15" s="35" t="s">
        <v>56</v>
      </c>
      <c r="BL15" s="35" t="s">
        <v>58</v>
      </c>
      <c r="BM15" s="35" t="s">
        <v>56</v>
      </c>
      <c r="BN15" s="35" t="s">
        <v>56</v>
      </c>
      <c r="BO15" s="35">
        <v>5</v>
      </c>
      <c r="BP15" s="35">
        <v>7</v>
      </c>
      <c r="BQ15" s="35" t="s">
        <v>56</v>
      </c>
      <c r="BR15" s="35" t="s">
        <v>58</v>
      </c>
      <c r="BS15" s="35" t="s">
        <v>56</v>
      </c>
      <c r="BT15" s="35" t="s">
        <v>56</v>
      </c>
      <c r="BU15" s="35">
        <v>6</v>
      </c>
      <c r="BV15" s="35">
        <v>6</v>
      </c>
      <c r="BW15" s="35" t="s">
        <v>56</v>
      </c>
      <c r="BX15" s="35" t="s">
        <v>58</v>
      </c>
      <c r="BY15" s="35" t="s">
        <v>56</v>
      </c>
      <c r="BZ15" s="35">
        <v>1</v>
      </c>
      <c r="CA15" s="35">
        <v>5</v>
      </c>
    </row>
    <row r="16" spans="1:79" ht="47.25" x14ac:dyDescent="0.25">
      <c r="A16" s="51" t="s">
        <v>19</v>
      </c>
      <c r="B16" s="35">
        <v>323</v>
      </c>
      <c r="C16" s="35">
        <v>261</v>
      </c>
      <c r="D16" s="35">
        <v>237</v>
      </c>
      <c r="E16" s="35">
        <v>11</v>
      </c>
      <c r="F16" s="35">
        <v>25</v>
      </c>
      <c r="G16" s="35">
        <v>14</v>
      </c>
      <c r="H16" s="35">
        <v>437</v>
      </c>
      <c r="I16" s="35">
        <v>363</v>
      </c>
      <c r="J16" s="35">
        <v>321</v>
      </c>
      <c r="K16" s="35">
        <v>14</v>
      </c>
      <c r="L16" s="35">
        <v>38</v>
      </c>
      <c r="M16" s="35">
        <v>17</v>
      </c>
      <c r="N16" s="35">
        <v>1024</v>
      </c>
      <c r="O16" s="35">
        <v>405</v>
      </c>
      <c r="P16" s="35">
        <v>313</v>
      </c>
      <c r="Q16" s="35">
        <v>523</v>
      </c>
      <c r="R16" s="35">
        <v>65</v>
      </c>
      <c r="S16" s="35">
        <v>26</v>
      </c>
      <c r="T16" s="35">
        <v>962</v>
      </c>
      <c r="U16" s="35">
        <v>833</v>
      </c>
      <c r="V16" s="35">
        <v>124</v>
      </c>
      <c r="W16" s="35">
        <v>77</v>
      </c>
      <c r="X16" s="35">
        <v>40</v>
      </c>
      <c r="Y16" s="35">
        <v>8</v>
      </c>
      <c r="Z16" s="35">
        <v>309</v>
      </c>
      <c r="AA16" s="35">
        <v>207</v>
      </c>
      <c r="AB16" s="35">
        <v>36</v>
      </c>
      <c r="AC16" s="35">
        <v>44</v>
      </c>
      <c r="AD16" s="35">
        <v>44</v>
      </c>
      <c r="AE16" s="35">
        <v>10</v>
      </c>
      <c r="AF16" s="35">
        <v>866</v>
      </c>
      <c r="AG16" s="35">
        <v>199</v>
      </c>
      <c r="AH16" s="35">
        <v>44</v>
      </c>
      <c r="AI16" s="35">
        <v>517</v>
      </c>
      <c r="AJ16" s="35">
        <v>114</v>
      </c>
      <c r="AK16" s="35">
        <v>17</v>
      </c>
      <c r="AL16" s="35">
        <v>860</v>
      </c>
      <c r="AM16" s="35">
        <v>226</v>
      </c>
      <c r="AN16" s="35">
        <v>92</v>
      </c>
      <c r="AO16" s="35">
        <v>489</v>
      </c>
      <c r="AP16" s="35">
        <v>110</v>
      </c>
      <c r="AQ16" s="35">
        <v>21</v>
      </c>
      <c r="AR16" s="35">
        <v>685</v>
      </c>
      <c r="AS16" s="35">
        <v>55</v>
      </c>
      <c r="AT16" s="35">
        <v>16</v>
      </c>
      <c r="AU16" s="35">
        <v>500</v>
      </c>
      <c r="AV16" s="35">
        <v>87</v>
      </c>
      <c r="AW16" s="35">
        <v>22</v>
      </c>
      <c r="AX16" s="35">
        <v>680</v>
      </c>
      <c r="AY16" s="35">
        <v>87</v>
      </c>
      <c r="AZ16" s="35">
        <v>46</v>
      </c>
      <c r="BA16" s="35">
        <v>456</v>
      </c>
      <c r="BB16" s="35">
        <v>82</v>
      </c>
      <c r="BC16" s="35">
        <v>29</v>
      </c>
      <c r="BD16" s="35">
        <v>611</v>
      </c>
      <c r="BE16" s="35">
        <v>52</v>
      </c>
      <c r="BF16" s="35">
        <v>14</v>
      </c>
      <c r="BG16" s="35">
        <v>411</v>
      </c>
      <c r="BH16" s="35">
        <v>95</v>
      </c>
      <c r="BI16" s="35">
        <v>34</v>
      </c>
      <c r="BJ16" s="35">
        <v>656</v>
      </c>
      <c r="BK16" s="35">
        <v>45</v>
      </c>
      <c r="BL16" s="35">
        <v>4</v>
      </c>
      <c r="BM16" s="35">
        <v>426</v>
      </c>
      <c r="BN16" s="35">
        <v>135</v>
      </c>
      <c r="BO16" s="35">
        <v>33</v>
      </c>
      <c r="BP16" s="35">
        <v>879</v>
      </c>
      <c r="BQ16" s="35">
        <v>104</v>
      </c>
      <c r="BR16" s="35">
        <v>6</v>
      </c>
      <c r="BS16" s="35">
        <v>588</v>
      </c>
      <c r="BT16" s="35">
        <v>131</v>
      </c>
      <c r="BU16" s="35">
        <v>28</v>
      </c>
      <c r="BV16" s="35">
        <v>943</v>
      </c>
      <c r="BW16" s="35">
        <v>82</v>
      </c>
      <c r="BX16" s="35">
        <v>11</v>
      </c>
      <c r="BY16" s="35">
        <v>653</v>
      </c>
      <c r="BZ16" s="35">
        <v>127</v>
      </c>
      <c r="CA16" s="35">
        <v>32</v>
      </c>
    </row>
    <row r="17" spans="1:79" ht="63" x14ac:dyDescent="0.25">
      <c r="A17" s="51" t="s">
        <v>20</v>
      </c>
      <c r="B17" s="35">
        <v>708</v>
      </c>
      <c r="C17" s="35">
        <v>245</v>
      </c>
      <c r="D17" s="35">
        <v>7</v>
      </c>
      <c r="E17" s="35">
        <v>29</v>
      </c>
      <c r="F17" s="35">
        <v>284</v>
      </c>
      <c r="G17" s="35">
        <v>119</v>
      </c>
      <c r="H17" s="35">
        <v>1229</v>
      </c>
      <c r="I17" s="35">
        <v>440</v>
      </c>
      <c r="J17" s="35">
        <v>8</v>
      </c>
      <c r="K17" s="35">
        <v>40</v>
      </c>
      <c r="L17" s="35">
        <v>507</v>
      </c>
      <c r="M17" s="35">
        <v>163</v>
      </c>
      <c r="N17" s="35">
        <v>1446</v>
      </c>
      <c r="O17" s="35">
        <v>537</v>
      </c>
      <c r="P17" s="35">
        <v>70</v>
      </c>
      <c r="Q17" s="35">
        <v>98</v>
      </c>
      <c r="R17" s="35">
        <v>539</v>
      </c>
      <c r="S17" s="35">
        <v>177</v>
      </c>
      <c r="T17" s="35">
        <v>1972</v>
      </c>
      <c r="U17" s="35">
        <v>852</v>
      </c>
      <c r="V17" s="35">
        <v>142</v>
      </c>
      <c r="W17" s="35">
        <v>137</v>
      </c>
      <c r="X17" s="35">
        <v>717</v>
      </c>
      <c r="Y17" s="35">
        <v>156</v>
      </c>
      <c r="Z17" s="35">
        <v>2084</v>
      </c>
      <c r="AA17" s="35">
        <v>787</v>
      </c>
      <c r="AB17" s="35">
        <v>73</v>
      </c>
      <c r="AC17" s="35">
        <v>106</v>
      </c>
      <c r="AD17" s="35">
        <v>781</v>
      </c>
      <c r="AE17" s="35">
        <v>261</v>
      </c>
      <c r="AF17" s="35">
        <v>2240</v>
      </c>
      <c r="AG17" s="35">
        <v>784</v>
      </c>
      <c r="AH17" s="35">
        <v>43</v>
      </c>
      <c r="AI17" s="35">
        <v>157</v>
      </c>
      <c r="AJ17" s="35">
        <v>852</v>
      </c>
      <c r="AK17" s="35">
        <v>308</v>
      </c>
      <c r="AL17" s="35">
        <v>2417</v>
      </c>
      <c r="AM17" s="35">
        <v>774</v>
      </c>
      <c r="AN17" s="35">
        <v>57</v>
      </c>
      <c r="AO17" s="35">
        <v>143</v>
      </c>
      <c r="AP17" s="35">
        <v>936</v>
      </c>
      <c r="AQ17" s="35">
        <v>329</v>
      </c>
      <c r="AR17" s="35">
        <v>2489</v>
      </c>
      <c r="AS17" s="35">
        <v>810</v>
      </c>
      <c r="AT17" s="35">
        <v>101</v>
      </c>
      <c r="AU17" s="35">
        <v>187</v>
      </c>
      <c r="AV17" s="35">
        <v>999</v>
      </c>
      <c r="AW17" s="35">
        <v>247</v>
      </c>
      <c r="AX17" s="35">
        <v>2514</v>
      </c>
      <c r="AY17" s="35">
        <v>921</v>
      </c>
      <c r="AZ17" s="35">
        <v>184</v>
      </c>
      <c r="BA17" s="35">
        <v>230</v>
      </c>
      <c r="BB17" s="35">
        <v>772</v>
      </c>
      <c r="BC17" s="35">
        <v>312</v>
      </c>
      <c r="BD17" s="35">
        <v>5706</v>
      </c>
      <c r="BE17" s="35">
        <v>1171</v>
      </c>
      <c r="BF17" s="35">
        <v>212</v>
      </c>
      <c r="BG17" s="35">
        <v>426</v>
      </c>
      <c r="BH17" s="35">
        <v>2398</v>
      </c>
      <c r="BI17" s="35">
        <v>1439</v>
      </c>
      <c r="BJ17" s="35">
        <v>9848</v>
      </c>
      <c r="BK17" s="35">
        <v>1436</v>
      </c>
      <c r="BL17" s="35">
        <v>353</v>
      </c>
      <c r="BM17" s="35">
        <v>472</v>
      </c>
      <c r="BN17" s="35">
        <v>5532</v>
      </c>
      <c r="BO17" s="35">
        <v>2260</v>
      </c>
      <c r="BP17" s="35">
        <v>10184</v>
      </c>
      <c r="BQ17" s="35">
        <v>766</v>
      </c>
      <c r="BR17" s="35">
        <v>144</v>
      </c>
      <c r="BS17" s="35">
        <v>2235</v>
      </c>
      <c r="BT17" s="35">
        <v>2014</v>
      </c>
      <c r="BU17" s="35">
        <v>5025</v>
      </c>
      <c r="BV17" s="35">
        <v>5960</v>
      </c>
      <c r="BW17" s="35">
        <v>569</v>
      </c>
      <c r="BX17" s="35">
        <v>146</v>
      </c>
      <c r="BY17" s="35">
        <v>350</v>
      </c>
      <c r="BZ17" s="35">
        <v>2426</v>
      </c>
      <c r="CA17" s="35">
        <v>2486</v>
      </c>
    </row>
    <row r="18" spans="1:79" x14ac:dyDescent="0.25">
      <c r="A18" s="51" t="s">
        <v>21</v>
      </c>
      <c r="B18" s="35">
        <v>149</v>
      </c>
      <c r="C18" s="35">
        <v>58</v>
      </c>
      <c r="D18" s="35">
        <v>11</v>
      </c>
      <c r="E18" s="35">
        <v>21</v>
      </c>
      <c r="F18" s="35">
        <v>44</v>
      </c>
      <c r="G18" s="35">
        <v>18</v>
      </c>
      <c r="H18" s="35">
        <v>199</v>
      </c>
      <c r="I18" s="35">
        <v>62</v>
      </c>
      <c r="J18" s="35">
        <v>12</v>
      </c>
      <c r="K18" s="35">
        <v>10</v>
      </c>
      <c r="L18" s="35">
        <v>91</v>
      </c>
      <c r="M18" s="35">
        <v>19</v>
      </c>
      <c r="N18" s="35">
        <v>216</v>
      </c>
      <c r="O18" s="35">
        <v>55</v>
      </c>
      <c r="P18" s="35">
        <v>13</v>
      </c>
      <c r="Q18" s="35">
        <v>11</v>
      </c>
      <c r="R18" s="35">
        <v>103</v>
      </c>
      <c r="S18" s="35">
        <v>21</v>
      </c>
      <c r="T18" s="35">
        <v>316</v>
      </c>
      <c r="U18" s="35">
        <v>96</v>
      </c>
      <c r="V18" s="35">
        <v>21</v>
      </c>
      <c r="W18" s="35">
        <v>21</v>
      </c>
      <c r="X18" s="35">
        <v>121</v>
      </c>
      <c r="Y18" s="35">
        <v>42</v>
      </c>
      <c r="Z18" s="35">
        <v>363</v>
      </c>
      <c r="AA18" s="35">
        <v>115</v>
      </c>
      <c r="AB18" s="35">
        <v>24</v>
      </c>
      <c r="AC18" s="35">
        <v>18</v>
      </c>
      <c r="AD18" s="35">
        <v>146</v>
      </c>
      <c r="AE18" s="35">
        <v>45</v>
      </c>
      <c r="AF18" s="35">
        <v>354</v>
      </c>
      <c r="AG18" s="35">
        <v>135</v>
      </c>
      <c r="AH18" s="35">
        <v>35</v>
      </c>
      <c r="AI18" s="35">
        <v>17</v>
      </c>
      <c r="AJ18" s="35">
        <v>125</v>
      </c>
      <c r="AK18" s="35">
        <v>56</v>
      </c>
      <c r="AL18" s="35">
        <v>426</v>
      </c>
      <c r="AM18" s="35">
        <v>146</v>
      </c>
      <c r="AN18" s="35">
        <v>28</v>
      </c>
      <c r="AO18" s="35">
        <v>18</v>
      </c>
      <c r="AP18" s="35">
        <v>154</v>
      </c>
      <c r="AQ18" s="35">
        <v>63</v>
      </c>
      <c r="AR18" s="35">
        <v>564</v>
      </c>
      <c r="AS18" s="35">
        <v>217</v>
      </c>
      <c r="AT18" s="35">
        <v>29</v>
      </c>
      <c r="AU18" s="35">
        <v>36</v>
      </c>
      <c r="AV18" s="35">
        <v>184</v>
      </c>
      <c r="AW18" s="35">
        <v>66</v>
      </c>
      <c r="AX18" s="35">
        <v>682</v>
      </c>
      <c r="AY18" s="35">
        <v>233</v>
      </c>
      <c r="AZ18" s="35">
        <v>32</v>
      </c>
      <c r="BA18" s="35">
        <v>37</v>
      </c>
      <c r="BB18" s="35">
        <v>222</v>
      </c>
      <c r="BC18" s="35">
        <v>73</v>
      </c>
      <c r="BD18" s="35">
        <v>737</v>
      </c>
      <c r="BE18" s="35">
        <v>265</v>
      </c>
      <c r="BF18" s="35">
        <v>32</v>
      </c>
      <c r="BG18" s="35">
        <v>38</v>
      </c>
      <c r="BH18" s="35">
        <v>240</v>
      </c>
      <c r="BI18" s="35">
        <v>79</v>
      </c>
      <c r="BJ18" s="35">
        <v>814</v>
      </c>
      <c r="BK18" s="35">
        <v>325</v>
      </c>
      <c r="BL18" s="35">
        <v>29</v>
      </c>
      <c r="BM18" s="35">
        <v>58</v>
      </c>
      <c r="BN18" s="35">
        <v>284</v>
      </c>
      <c r="BO18" s="35">
        <v>89</v>
      </c>
      <c r="BP18" s="35">
        <v>862</v>
      </c>
      <c r="BQ18" s="35">
        <v>402</v>
      </c>
      <c r="BR18" s="35">
        <v>29</v>
      </c>
      <c r="BS18" s="35">
        <v>71</v>
      </c>
      <c r="BT18" s="35">
        <v>230</v>
      </c>
      <c r="BU18" s="35">
        <v>89</v>
      </c>
      <c r="BV18" s="35">
        <v>1079</v>
      </c>
      <c r="BW18" s="35">
        <v>482</v>
      </c>
      <c r="BX18" s="35">
        <v>25</v>
      </c>
      <c r="BY18" s="35">
        <v>90</v>
      </c>
      <c r="BZ18" s="35">
        <v>303</v>
      </c>
      <c r="CA18" s="35">
        <v>102</v>
      </c>
    </row>
    <row r="19" spans="1:79" ht="31.5" x14ac:dyDescent="0.25">
      <c r="A19" s="51" t="s">
        <v>22</v>
      </c>
      <c r="B19" s="35">
        <v>403</v>
      </c>
      <c r="C19" s="35">
        <v>73</v>
      </c>
      <c r="D19" s="35">
        <v>2</v>
      </c>
      <c r="E19" s="35">
        <v>2</v>
      </c>
      <c r="F19" s="35">
        <v>290</v>
      </c>
      <c r="G19" s="35">
        <v>29</v>
      </c>
      <c r="H19" s="35">
        <v>421</v>
      </c>
      <c r="I19" s="35">
        <v>95</v>
      </c>
      <c r="J19" s="35">
        <v>7</v>
      </c>
      <c r="K19" s="35">
        <v>5</v>
      </c>
      <c r="L19" s="35">
        <v>280</v>
      </c>
      <c r="M19" s="35">
        <v>29</v>
      </c>
      <c r="N19" s="35">
        <v>402</v>
      </c>
      <c r="O19" s="35">
        <v>99</v>
      </c>
      <c r="P19" s="35">
        <v>9</v>
      </c>
      <c r="Q19" s="35">
        <v>7</v>
      </c>
      <c r="R19" s="35">
        <v>249</v>
      </c>
      <c r="S19" s="35">
        <v>29</v>
      </c>
      <c r="T19" s="35">
        <v>585</v>
      </c>
      <c r="U19" s="35">
        <v>148</v>
      </c>
      <c r="V19" s="35">
        <v>12</v>
      </c>
      <c r="W19" s="35">
        <v>8</v>
      </c>
      <c r="X19" s="35">
        <v>351</v>
      </c>
      <c r="Y19" s="35">
        <v>56</v>
      </c>
      <c r="Z19" s="35">
        <v>670</v>
      </c>
      <c r="AA19" s="35">
        <v>152</v>
      </c>
      <c r="AB19" s="35">
        <v>13</v>
      </c>
      <c r="AC19" s="35">
        <v>4</v>
      </c>
      <c r="AD19" s="35">
        <v>427</v>
      </c>
      <c r="AE19" s="35">
        <v>62</v>
      </c>
      <c r="AF19" s="35">
        <v>773</v>
      </c>
      <c r="AG19" s="35">
        <v>153</v>
      </c>
      <c r="AH19" s="35">
        <v>12</v>
      </c>
      <c r="AI19" s="35">
        <v>4</v>
      </c>
      <c r="AJ19" s="35">
        <v>518</v>
      </c>
      <c r="AK19" s="35">
        <v>81</v>
      </c>
      <c r="AL19" s="35">
        <v>830</v>
      </c>
      <c r="AM19" s="35">
        <v>162</v>
      </c>
      <c r="AN19" s="35">
        <v>12</v>
      </c>
      <c r="AO19" s="35">
        <v>6</v>
      </c>
      <c r="AP19" s="35">
        <v>548</v>
      </c>
      <c r="AQ19" s="35">
        <v>95</v>
      </c>
      <c r="AR19" s="35">
        <v>870</v>
      </c>
      <c r="AS19" s="35">
        <v>178</v>
      </c>
      <c r="AT19" s="35">
        <v>15</v>
      </c>
      <c r="AU19" s="35">
        <v>7</v>
      </c>
      <c r="AV19" s="35">
        <v>559</v>
      </c>
      <c r="AW19" s="35">
        <v>104</v>
      </c>
      <c r="AX19" s="35">
        <v>1307</v>
      </c>
      <c r="AY19" s="35">
        <v>305</v>
      </c>
      <c r="AZ19" s="35">
        <v>18</v>
      </c>
      <c r="BA19" s="35">
        <v>7</v>
      </c>
      <c r="BB19" s="35">
        <v>851</v>
      </c>
      <c r="BC19" s="35">
        <v>110</v>
      </c>
      <c r="BD19" s="35">
        <v>1666</v>
      </c>
      <c r="BE19" s="35">
        <v>360</v>
      </c>
      <c r="BF19" s="35">
        <v>16</v>
      </c>
      <c r="BG19" s="35">
        <v>9</v>
      </c>
      <c r="BH19" s="35">
        <v>1125</v>
      </c>
      <c r="BI19" s="35">
        <v>119</v>
      </c>
      <c r="BJ19" s="35">
        <v>1604</v>
      </c>
      <c r="BK19" s="35">
        <v>353</v>
      </c>
      <c r="BL19" s="35">
        <v>16</v>
      </c>
      <c r="BM19" s="35">
        <v>7</v>
      </c>
      <c r="BN19" s="35">
        <v>1077</v>
      </c>
      <c r="BO19" s="35">
        <v>138</v>
      </c>
      <c r="BP19" s="35">
        <v>1640</v>
      </c>
      <c r="BQ19" s="35">
        <v>249</v>
      </c>
      <c r="BR19" s="35">
        <v>16</v>
      </c>
      <c r="BS19" s="35">
        <v>6</v>
      </c>
      <c r="BT19" s="35">
        <v>1231</v>
      </c>
      <c r="BU19" s="35">
        <v>126</v>
      </c>
      <c r="BV19" s="35">
        <v>1512</v>
      </c>
      <c r="BW19" s="35">
        <v>254</v>
      </c>
      <c r="BX19" s="35">
        <v>16</v>
      </c>
      <c r="BY19" s="35">
        <v>6</v>
      </c>
      <c r="BZ19" s="35">
        <v>1101</v>
      </c>
      <c r="CA19" s="35">
        <v>125</v>
      </c>
    </row>
    <row r="20" spans="1:79" ht="47.25" x14ac:dyDescent="0.25">
      <c r="A20" s="51" t="s">
        <v>23</v>
      </c>
      <c r="B20" s="35">
        <v>35</v>
      </c>
      <c r="C20" s="35">
        <v>17</v>
      </c>
      <c r="D20" s="35">
        <v>0</v>
      </c>
      <c r="E20" s="35">
        <v>1</v>
      </c>
      <c r="F20" s="35">
        <v>9</v>
      </c>
      <c r="G20" s="35">
        <v>4</v>
      </c>
      <c r="H20" s="35">
        <v>21</v>
      </c>
      <c r="I20" s="35">
        <v>7</v>
      </c>
      <c r="J20" s="35">
        <v>0</v>
      </c>
      <c r="K20" s="35">
        <v>0</v>
      </c>
      <c r="L20" s="35">
        <v>6</v>
      </c>
      <c r="M20" s="35">
        <v>5</v>
      </c>
      <c r="N20" s="35">
        <v>23</v>
      </c>
      <c r="O20" s="35">
        <v>6</v>
      </c>
      <c r="P20" s="35">
        <v>0</v>
      </c>
      <c r="Q20" s="35">
        <v>2</v>
      </c>
      <c r="R20" s="35">
        <v>6</v>
      </c>
      <c r="S20" s="35">
        <v>6</v>
      </c>
      <c r="T20" s="35">
        <v>43</v>
      </c>
      <c r="U20" s="35">
        <v>13</v>
      </c>
      <c r="V20" s="35">
        <v>1</v>
      </c>
      <c r="W20" s="35">
        <v>5</v>
      </c>
      <c r="X20" s="35">
        <v>13</v>
      </c>
      <c r="Y20" s="35">
        <v>6</v>
      </c>
      <c r="Z20" s="35">
        <v>128</v>
      </c>
      <c r="AA20" s="35">
        <v>59</v>
      </c>
      <c r="AB20" s="35">
        <v>1</v>
      </c>
      <c r="AC20" s="35">
        <v>6</v>
      </c>
      <c r="AD20" s="35">
        <v>36</v>
      </c>
      <c r="AE20" s="35">
        <v>10</v>
      </c>
      <c r="AF20" s="35">
        <v>163</v>
      </c>
      <c r="AG20" s="35">
        <v>74</v>
      </c>
      <c r="AH20" s="35">
        <v>1</v>
      </c>
      <c r="AI20" s="35">
        <v>6</v>
      </c>
      <c r="AJ20" s="35">
        <v>36</v>
      </c>
      <c r="AK20" s="35">
        <v>13</v>
      </c>
      <c r="AL20" s="35">
        <v>232</v>
      </c>
      <c r="AM20" s="35">
        <v>135</v>
      </c>
      <c r="AN20" s="35">
        <v>1</v>
      </c>
      <c r="AO20" s="35">
        <v>14</v>
      </c>
      <c r="AP20" s="35">
        <v>47</v>
      </c>
      <c r="AQ20" s="35">
        <v>12</v>
      </c>
      <c r="AR20" s="35">
        <v>155</v>
      </c>
      <c r="AS20" s="35">
        <v>82</v>
      </c>
      <c r="AT20" s="35">
        <v>0</v>
      </c>
      <c r="AU20" s="35">
        <v>3</v>
      </c>
      <c r="AV20" s="35">
        <v>38</v>
      </c>
      <c r="AW20" s="35">
        <v>16</v>
      </c>
      <c r="AX20" s="35">
        <v>286</v>
      </c>
      <c r="AY20" s="35">
        <v>106</v>
      </c>
      <c r="AZ20" s="35">
        <v>0</v>
      </c>
      <c r="BA20" s="35">
        <v>9</v>
      </c>
      <c r="BB20" s="35">
        <v>88</v>
      </c>
      <c r="BC20" s="35">
        <v>19</v>
      </c>
      <c r="BD20" s="35">
        <v>241</v>
      </c>
      <c r="BE20" s="35">
        <v>128</v>
      </c>
      <c r="BF20" s="35">
        <v>0</v>
      </c>
      <c r="BG20" s="35">
        <v>11</v>
      </c>
      <c r="BH20" s="35">
        <v>52</v>
      </c>
      <c r="BI20" s="35">
        <v>20</v>
      </c>
      <c r="BJ20" s="35">
        <v>341</v>
      </c>
      <c r="BK20" s="35">
        <v>213</v>
      </c>
      <c r="BL20" s="35">
        <v>0</v>
      </c>
      <c r="BM20" s="35">
        <v>21</v>
      </c>
      <c r="BN20" s="35">
        <v>53</v>
      </c>
      <c r="BO20" s="35">
        <v>26</v>
      </c>
      <c r="BP20" s="35">
        <v>381</v>
      </c>
      <c r="BQ20" s="35">
        <v>195</v>
      </c>
      <c r="BR20" s="35">
        <v>0</v>
      </c>
      <c r="BS20" s="35">
        <v>22</v>
      </c>
      <c r="BT20" s="35">
        <v>53</v>
      </c>
      <c r="BU20" s="35">
        <v>86</v>
      </c>
      <c r="BV20" s="35">
        <v>479</v>
      </c>
      <c r="BW20" s="35">
        <v>213</v>
      </c>
      <c r="BX20" s="35">
        <v>0</v>
      </c>
      <c r="BY20" s="35">
        <v>35</v>
      </c>
      <c r="BZ20" s="35">
        <v>79</v>
      </c>
      <c r="CA20" s="35">
        <v>120</v>
      </c>
    </row>
    <row r="21" spans="1:79" ht="31.5" x14ac:dyDescent="0.25">
      <c r="A21" s="51" t="s">
        <v>25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5" t="s">
        <v>58</v>
      </c>
      <c r="L21" s="35" t="s">
        <v>58</v>
      </c>
      <c r="M21" s="35" t="s">
        <v>58</v>
      </c>
      <c r="N21" s="35" t="s">
        <v>58</v>
      </c>
      <c r="O21" s="35" t="s">
        <v>58</v>
      </c>
      <c r="P21" s="35" t="s">
        <v>58</v>
      </c>
      <c r="Q21" s="35" t="s">
        <v>58</v>
      </c>
      <c r="R21" s="35" t="s">
        <v>58</v>
      </c>
      <c r="S21" s="35" t="s">
        <v>58</v>
      </c>
      <c r="T21" s="35" t="s">
        <v>58</v>
      </c>
      <c r="U21" s="35" t="s">
        <v>58</v>
      </c>
      <c r="V21" s="35" t="s">
        <v>58</v>
      </c>
      <c r="W21" s="35" t="s">
        <v>58</v>
      </c>
      <c r="X21" s="35" t="s">
        <v>58</v>
      </c>
      <c r="Y21" s="35" t="s">
        <v>58</v>
      </c>
      <c r="Z21" s="35" t="s">
        <v>58</v>
      </c>
      <c r="AA21" s="35" t="s">
        <v>58</v>
      </c>
      <c r="AB21" s="35" t="s">
        <v>58</v>
      </c>
      <c r="AC21" s="35" t="s">
        <v>58</v>
      </c>
      <c r="AD21" s="35" t="s">
        <v>58</v>
      </c>
      <c r="AE21" s="35" t="s">
        <v>58</v>
      </c>
      <c r="AF21" s="35" t="s">
        <v>58</v>
      </c>
      <c r="AG21" s="35" t="s">
        <v>58</v>
      </c>
      <c r="AH21" s="35" t="s">
        <v>58</v>
      </c>
      <c r="AI21" s="35" t="s">
        <v>58</v>
      </c>
      <c r="AJ21" s="35" t="s">
        <v>58</v>
      </c>
      <c r="AK21" s="35" t="s">
        <v>58</v>
      </c>
      <c r="AL21" s="35" t="s">
        <v>58</v>
      </c>
      <c r="AM21" s="35" t="s">
        <v>58</v>
      </c>
      <c r="AN21" s="35" t="s">
        <v>58</v>
      </c>
      <c r="AO21" s="35" t="s">
        <v>58</v>
      </c>
      <c r="AP21" s="35" t="s">
        <v>58</v>
      </c>
      <c r="AQ21" s="35" t="s">
        <v>58</v>
      </c>
      <c r="AR21" s="35" t="s">
        <v>58</v>
      </c>
      <c r="AS21" s="35" t="s">
        <v>58</v>
      </c>
      <c r="AT21" s="35" t="s">
        <v>58</v>
      </c>
      <c r="AU21" s="35" t="s">
        <v>58</v>
      </c>
      <c r="AV21" s="35" t="s">
        <v>58</v>
      </c>
      <c r="AW21" s="35" t="s">
        <v>58</v>
      </c>
      <c r="AX21" s="35" t="s">
        <v>58</v>
      </c>
      <c r="AY21" s="35" t="s">
        <v>58</v>
      </c>
      <c r="AZ21" s="35" t="s">
        <v>58</v>
      </c>
      <c r="BA21" s="35" t="s">
        <v>58</v>
      </c>
      <c r="BB21" s="35" t="s">
        <v>58</v>
      </c>
      <c r="BC21" s="35" t="s">
        <v>58</v>
      </c>
      <c r="BD21" s="35" t="s">
        <v>58</v>
      </c>
      <c r="BE21" s="35" t="s">
        <v>58</v>
      </c>
      <c r="BF21" s="35" t="s">
        <v>58</v>
      </c>
      <c r="BG21" s="35" t="s">
        <v>58</v>
      </c>
      <c r="BH21" s="35" t="s">
        <v>58</v>
      </c>
      <c r="BI21" s="35" t="s">
        <v>58</v>
      </c>
      <c r="BJ21" s="35" t="s">
        <v>58</v>
      </c>
      <c r="BK21" s="35" t="s">
        <v>58</v>
      </c>
      <c r="BL21" s="35" t="s">
        <v>58</v>
      </c>
      <c r="BM21" s="35" t="s">
        <v>58</v>
      </c>
      <c r="BN21" s="35" t="s">
        <v>58</v>
      </c>
      <c r="BO21" s="35" t="s">
        <v>58</v>
      </c>
      <c r="BP21" s="35" t="s">
        <v>58</v>
      </c>
      <c r="BQ21" s="35" t="s">
        <v>58</v>
      </c>
      <c r="BR21" s="35" t="s">
        <v>58</v>
      </c>
      <c r="BS21" s="35" t="s">
        <v>58</v>
      </c>
      <c r="BT21" s="35" t="s">
        <v>58</v>
      </c>
      <c r="BU21" s="35" t="s">
        <v>58</v>
      </c>
      <c r="BV21" s="35" t="s">
        <v>58</v>
      </c>
      <c r="BW21" s="35" t="s">
        <v>58</v>
      </c>
      <c r="BX21" s="35" t="s">
        <v>58</v>
      </c>
      <c r="BY21" s="35" t="s">
        <v>58</v>
      </c>
      <c r="BZ21" s="35" t="s">
        <v>58</v>
      </c>
      <c r="CA21" s="35" t="s">
        <v>58</v>
      </c>
    </row>
    <row r="22" spans="1:79" x14ac:dyDescent="0.25">
      <c r="B22" s="54"/>
      <c r="K22" s="56"/>
    </row>
    <row r="23" spans="1:79" x14ac:dyDescent="0.25">
      <c r="B23" s="53"/>
    </row>
    <row r="24" spans="1:79" x14ac:dyDescent="0.25">
      <c r="B24" s="52"/>
    </row>
    <row r="25" spans="1:79" x14ac:dyDescent="0.25">
      <c r="B25" s="52"/>
    </row>
    <row r="26" spans="1:79" x14ac:dyDescent="0.25">
      <c r="B26" s="3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Normal="100" workbookViewId="0">
      <pane xSplit="1" ySplit="4" topLeftCell="Y5" activePane="bottomRight" state="frozen"/>
      <selection pane="topRight" activeCell="B1" sqref="B1"/>
      <selection pane="bottomLeft" activeCell="A5" sqref="A5"/>
      <selection pane="bottomRight" activeCell="AJ8" sqref="AJ8"/>
    </sheetView>
  </sheetViews>
  <sheetFormatPr defaultColWidth="9.140625" defaultRowHeight="15.75" x14ac:dyDescent="0.25"/>
  <cols>
    <col min="1" max="1" width="35.7109375" style="2" customWidth="1"/>
    <col min="2" max="2" width="16" style="2" bestFit="1" customWidth="1"/>
    <col min="3" max="3" width="14.140625" style="2" bestFit="1" customWidth="1"/>
    <col min="4" max="4" width="12.7109375" style="2" bestFit="1" customWidth="1"/>
    <col min="5" max="5" width="14.140625" style="2" bestFit="1" customWidth="1"/>
    <col min="6" max="7" width="14.85546875" style="2" customWidth="1"/>
    <col min="8" max="8" width="16" style="2" bestFit="1" customWidth="1"/>
    <col min="9" max="9" width="14.140625" style="2" bestFit="1" customWidth="1"/>
    <col min="10" max="10" width="12.7109375" style="2" bestFit="1" customWidth="1"/>
    <col min="11" max="11" width="14.140625" style="2" bestFit="1" customWidth="1"/>
    <col min="12" max="12" width="14.5703125" style="2" customWidth="1"/>
    <col min="13" max="13" width="15.140625" style="2" customWidth="1"/>
    <col min="14" max="14" width="16" style="2" bestFit="1" customWidth="1"/>
    <col min="15" max="15" width="14.140625" style="2" bestFit="1" customWidth="1"/>
    <col min="16" max="16" width="12.7109375" style="2" bestFit="1" customWidth="1"/>
    <col min="17" max="17" width="14.140625" style="2" bestFit="1" customWidth="1"/>
    <col min="18" max="18" width="14.7109375" style="2" customWidth="1"/>
    <col min="19" max="19" width="15.140625" style="2" customWidth="1"/>
    <col min="20" max="20" width="16" style="2" customWidth="1"/>
    <col min="21" max="21" width="14.140625" style="2" bestFit="1" customWidth="1"/>
    <col min="22" max="22" width="12.7109375" style="2" bestFit="1" customWidth="1"/>
    <col min="23" max="23" width="14.140625" style="2" bestFit="1" customWidth="1"/>
    <col min="24" max="24" width="14.5703125" style="2" customWidth="1"/>
    <col min="25" max="25" width="15.140625" style="2" customWidth="1"/>
    <col min="26" max="31" width="15.7109375" style="2" customWidth="1"/>
    <col min="32" max="32" width="12.7109375" style="2" bestFit="1" customWidth="1"/>
    <col min="33" max="33" width="11.42578125" style="2" bestFit="1" customWidth="1"/>
    <col min="34" max="34" width="9.5703125" style="2" bestFit="1" customWidth="1"/>
    <col min="35" max="37" width="11.42578125" style="2" bestFit="1" customWidth="1"/>
    <col min="38" max="16384" width="9.140625" style="2"/>
  </cols>
  <sheetData>
    <row r="1" spans="1:37" ht="33" customHeight="1" x14ac:dyDescent="0.25">
      <c r="A1" s="6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37" ht="40.5" customHeight="1" x14ac:dyDescent="0.25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37" x14ac:dyDescent="0.25">
      <c r="A3" s="72"/>
      <c r="B3" s="70">
        <v>2017</v>
      </c>
      <c r="C3" s="70"/>
      <c r="D3" s="70"/>
      <c r="E3" s="70"/>
      <c r="F3" s="70"/>
      <c r="G3" s="70"/>
      <c r="H3" s="70">
        <v>2018</v>
      </c>
      <c r="I3" s="70"/>
      <c r="J3" s="70"/>
      <c r="K3" s="70"/>
      <c r="L3" s="70"/>
      <c r="M3" s="70"/>
      <c r="N3" s="70">
        <v>2019</v>
      </c>
      <c r="O3" s="70"/>
      <c r="P3" s="70"/>
      <c r="Q3" s="70"/>
      <c r="R3" s="70"/>
      <c r="S3" s="70"/>
      <c r="T3" s="70">
        <v>2020</v>
      </c>
      <c r="U3" s="70"/>
      <c r="V3" s="70"/>
      <c r="W3" s="70"/>
      <c r="X3" s="70"/>
      <c r="Y3" s="70"/>
      <c r="Z3" s="70">
        <v>2021</v>
      </c>
      <c r="AA3" s="70"/>
      <c r="AB3" s="70"/>
      <c r="AC3" s="70"/>
      <c r="AD3" s="70"/>
      <c r="AE3" s="70"/>
      <c r="AF3" s="70">
        <v>2022</v>
      </c>
      <c r="AG3" s="70"/>
      <c r="AH3" s="70"/>
      <c r="AI3" s="70"/>
      <c r="AJ3" s="70"/>
      <c r="AK3" s="70"/>
    </row>
    <row r="4" spans="1:37" ht="63" x14ac:dyDescent="0.25">
      <c r="A4" s="72"/>
      <c r="B4" s="9" t="s">
        <v>3</v>
      </c>
      <c r="C4" s="9" t="s">
        <v>4</v>
      </c>
      <c r="D4" s="21" t="s">
        <v>51</v>
      </c>
      <c r="E4" s="9" t="s">
        <v>5</v>
      </c>
      <c r="F4" s="9" t="s">
        <v>6</v>
      </c>
      <c r="G4" s="9" t="s">
        <v>7</v>
      </c>
      <c r="H4" s="9" t="s">
        <v>3</v>
      </c>
      <c r="I4" s="9" t="s">
        <v>4</v>
      </c>
      <c r="J4" s="21" t="s">
        <v>51</v>
      </c>
      <c r="K4" s="9" t="s">
        <v>5</v>
      </c>
      <c r="L4" s="9" t="s">
        <v>6</v>
      </c>
      <c r="M4" s="9" t="s">
        <v>7</v>
      </c>
      <c r="N4" s="9" t="s">
        <v>3</v>
      </c>
      <c r="O4" s="9" t="s">
        <v>4</v>
      </c>
      <c r="P4" s="21" t="s">
        <v>51</v>
      </c>
      <c r="Q4" s="9" t="s">
        <v>5</v>
      </c>
      <c r="R4" s="9" t="s">
        <v>6</v>
      </c>
      <c r="S4" s="9" t="s">
        <v>7</v>
      </c>
      <c r="T4" s="9" t="s">
        <v>3</v>
      </c>
      <c r="U4" s="9" t="s">
        <v>4</v>
      </c>
      <c r="V4" s="21" t="s">
        <v>51</v>
      </c>
      <c r="W4" s="9" t="s">
        <v>5</v>
      </c>
      <c r="X4" s="9" t="s">
        <v>6</v>
      </c>
      <c r="Y4" s="9" t="s">
        <v>7</v>
      </c>
      <c r="Z4" s="25" t="s">
        <v>3</v>
      </c>
      <c r="AA4" s="25" t="s">
        <v>4</v>
      </c>
      <c r="AB4" s="25" t="s">
        <v>51</v>
      </c>
      <c r="AC4" s="25" t="s">
        <v>5</v>
      </c>
      <c r="AD4" s="25" t="s">
        <v>6</v>
      </c>
      <c r="AE4" s="25" t="s">
        <v>7</v>
      </c>
      <c r="AF4" s="67" t="s">
        <v>3</v>
      </c>
      <c r="AG4" s="67" t="s">
        <v>4</v>
      </c>
      <c r="AH4" s="67" t="s">
        <v>51</v>
      </c>
      <c r="AI4" s="67" t="s">
        <v>5</v>
      </c>
      <c r="AJ4" s="67" t="s">
        <v>6</v>
      </c>
      <c r="AK4" s="67" t="s">
        <v>7</v>
      </c>
    </row>
    <row r="5" spans="1:37" s="1" customFormat="1" ht="31.5" x14ac:dyDescent="0.25">
      <c r="A5" s="15" t="s">
        <v>24</v>
      </c>
      <c r="B5" s="40">
        <v>9841022</v>
      </c>
      <c r="C5" s="40">
        <v>1895497</v>
      </c>
      <c r="D5" s="40">
        <v>275637</v>
      </c>
      <c r="E5" s="40">
        <v>1580235</v>
      </c>
      <c r="F5" s="40">
        <v>4212716</v>
      </c>
      <c r="G5" s="40">
        <v>1848435</v>
      </c>
      <c r="H5" s="40">
        <v>8115135</v>
      </c>
      <c r="I5" s="40">
        <v>2192560</v>
      </c>
      <c r="J5" s="40">
        <v>424638</v>
      </c>
      <c r="K5" s="40">
        <v>1470332</v>
      </c>
      <c r="L5" s="40">
        <f>4408826-M5</f>
        <v>3028860</v>
      </c>
      <c r="M5" s="40">
        <v>1379966</v>
      </c>
      <c r="N5" s="40">
        <v>10011393</v>
      </c>
      <c r="O5" s="40">
        <v>1816526</v>
      </c>
      <c r="P5" s="40">
        <v>138289</v>
      </c>
      <c r="Q5" s="40">
        <v>2050653</v>
      </c>
      <c r="R5" s="40">
        <f>6089004-S5</f>
        <v>4672230</v>
      </c>
      <c r="S5" s="40">
        <v>1416774</v>
      </c>
      <c r="T5" s="40">
        <v>8464814</v>
      </c>
      <c r="U5" s="40">
        <v>1950890</v>
      </c>
      <c r="V5" s="40">
        <v>163826</v>
      </c>
      <c r="W5" s="40">
        <v>1601543</v>
      </c>
      <c r="X5" s="40">
        <f>4878503-Y5</f>
        <v>3870624</v>
      </c>
      <c r="Y5" s="40">
        <v>1007879</v>
      </c>
      <c r="Z5" s="40">
        <v>10253197</v>
      </c>
      <c r="AA5" s="40">
        <v>2241106</v>
      </c>
      <c r="AB5" s="40">
        <v>168335</v>
      </c>
      <c r="AC5" s="40">
        <v>2026979</v>
      </c>
      <c r="AD5" s="40">
        <v>4549723</v>
      </c>
      <c r="AE5" s="40">
        <v>1363953</v>
      </c>
      <c r="AF5" s="40">
        <v>12028239</v>
      </c>
      <c r="AG5" s="40">
        <v>2587681</v>
      </c>
      <c r="AH5" s="40">
        <v>240108</v>
      </c>
      <c r="AI5" s="40">
        <v>2360833</v>
      </c>
      <c r="AJ5" s="40">
        <v>5377025</v>
      </c>
      <c r="AK5" s="40">
        <v>1638749</v>
      </c>
    </row>
    <row r="6" spans="1:37" customFormat="1" ht="63" x14ac:dyDescent="0.25">
      <c r="A6" s="20" t="s">
        <v>32</v>
      </c>
      <c r="B6" s="35">
        <v>87244</v>
      </c>
      <c r="C6" s="35">
        <v>4164</v>
      </c>
      <c r="D6" s="35">
        <v>703</v>
      </c>
      <c r="E6" s="35">
        <v>29174</v>
      </c>
      <c r="F6" s="35">
        <v>28988</v>
      </c>
      <c r="G6" s="35">
        <v>23134</v>
      </c>
      <c r="H6" s="35">
        <v>128564</v>
      </c>
      <c r="I6" s="35">
        <v>6367</v>
      </c>
      <c r="J6" s="35">
        <v>62</v>
      </c>
      <c r="K6" s="35">
        <v>31358</v>
      </c>
      <c r="L6" s="35">
        <f>90782-M6</f>
        <v>48281</v>
      </c>
      <c r="M6" s="35">
        <v>42501</v>
      </c>
      <c r="N6" s="35">
        <v>117602</v>
      </c>
      <c r="O6" s="35" t="s">
        <v>56</v>
      </c>
      <c r="P6" s="35" t="s">
        <v>56</v>
      </c>
      <c r="Q6" s="35">
        <v>15341</v>
      </c>
      <c r="R6" s="35">
        <f>97054-S6</f>
        <v>77801</v>
      </c>
      <c r="S6" s="35">
        <v>19253</v>
      </c>
      <c r="T6" s="35">
        <v>140903</v>
      </c>
      <c r="U6" s="35" t="s">
        <v>56</v>
      </c>
      <c r="V6" s="35" t="s">
        <v>56</v>
      </c>
      <c r="W6" s="35">
        <v>15039</v>
      </c>
      <c r="X6" s="35">
        <f>115303-Y6</f>
        <v>69272</v>
      </c>
      <c r="Y6" s="35">
        <v>46031</v>
      </c>
      <c r="Z6" s="35">
        <v>116639</v>
      </c>
      <c r="AA6" s="35">
        <v>6300</v>
      </c>
      <c r="AB6" s="35" t="s">
        <v>56</v>
      </c>
      <c r="AC6" s="35">
        <v>15580</v>
      </c>
      <c r="AD6" s="35">
        <v>72461</v>
      </c>
      <c r="AE6" s="35">
        <v>22157</v>
      </c>
      <c r="AF6" s="35">
        <v>134944</v>
      </c>
      <c r="AG6" s="35">
        <v>5372</v>
      </c>
      <c r="AH6" s="35" t="s">
        <v>56</v>
      </c>
      <c r="AI6" s="35">
        <v>12484</v>
      </c>
      <c r="AJ6" s="35">
        <v>88230</v>
      </c>
      <c r="AK6" s="35">
        <v>28818</v>
      </c>
    </row>
    <row r="7" spans="1:37" customFormat="1" ht="31.5" x14ac:dyDescent="0.25">
      <c r="A7" s="20" t="s">
        <v>33</v>
      </c>
      <c r="B7" s="35" t="s">
        <v>58</v>
      </c>
      <c r="C7" s="35" t="s">
        <v>58</v>
      </c>
      <c r="D7" s="35" t="s">
        <v>58</v>
      </c>
      <c r="E7" s="35" t="s">
        <v>58</v>
      </c>
      <c r="F7" s="35" t="s">
        <v>58</v>
      </c>
      <c r="G7" s="35" t="s">
        <v>58</v>
      </c>
      <c r="H7" s="35" t="s">
        <v>58</v>
      </c>
      <c r="I7" s="35" t="s">
        <v>58</v>
      </c>
      <c r="J7" s="35" t="s">
        <v>58</v>
      </c>
      <c r="K7" s="35" t="s">
        <v>58</v>
      </c>
      <c r="L7" s="35" t="s">
        <v>58</v>
      </c>
      <c r="M7" s="35" t="s">
        <v>58</v>
      </c>
      <c r="N7" s="35" t="s">
        <v>56</v>
      </c>
      <c r="O7" s="35" t="s">
        <v>58</v>
      </c>
      <c r="P7" s="35" t="s">
        <v>58</v>
      </c>
      <c r="Q7" s="35" t="s">
        <v>58</v>
      </c>
      <c r="R7" s="35" t="s">
        <v>56</v>
      </c>
      <c r="S7" s="35" t="s">
        <v>56</v>
      </c>
      <c r="T7" s="35" t="s">
        <v>56</v>
      </c>
      <c r="U7" s="35" t="s">
        <v>58</v>
      </c>
      <c r="V7" s="35" t="s">
        <v>58</v>
      </c>
      <c r="W7" s="35" t="s">
        <v>58</v>
      </c>
      <c r="X7" s="35" t="s">
        <v>56</v>
      </c>
      <c r="Y7" s="35" t="s">
        <v>56</v>
      </c>
      <c r="Z7" s="35" t="s">
        <v>56</v>
      </c>
      <c r="AA7" s="35" t="s">
        <v>58</v>
      </c>
      <c r="AB7" s="35" t="s">
        <v>58</v>
      </c>
      <c r="AC7" s="35" t="s">
        <v>58</v>
      </c>
      <c r="AD7" s="35" t="s">
        <v>58</v>
      </c>
      <c r="AE7" s="35" t="s">
        <v>56</v>
      </c>
      <c r="AF7" s="35" t="s">
        <v>56</v>
      </c>
      <c r="AG7" s="35" t="s">
        <v>58</v>
      </c>
      <c r="AH7" s="35" t="s">
        <v>58</v>
      </c>
      <c r="AI7" s="35" t="s">
        <v>58</v>
      </c>
      <c r="AJ7" s="35" t="s">
        <v>56</v>
      </c>
      <c r="AK7" s="35" t="s">
        <v>56</v>
      </c>
    </row>
    <row r="8" spans="1:37" customFormat="1" ht="31.5" x14ac:dyDescent="0.25">
      <c r="A8" s="20" t="s">
        <v>34</v>
      </c>
      <c r="B8" s="35">
        <v>1007</v>
      </c>
      <c r="C8" s="35">
        <v>190</v>
      </c>
      <c r="D8" s="35" t="s">
        <v>58</v>
      </c>
      <c r="E8" s="35" t="s">
        <v>58</v>
      </c>
      <c r="F8" s="35">
        <v>729</v>
      </c>
      <c r="G8" s="35" t="s">
        <v>58</v>
      </c>
      <c r="H8" s="35">
        <v>732</v>
      </c>
      <c r="I8" s="35" t="s">
        <v>56</v>
      </c>
      <c r="J8" s="35" t="s">
        <v>58</v>
      </c>
      <c r="K8" s="35" t="s">
        <v>58</v>
      </c>
      <c r="L8" s="35" t="s">
        <v>56</v>
      </c>
      <c r="M8" s="35" t="s">
        <v>58</v>
      </c>
      <c r="N8" s="35">
        <v>600</v>
      </c>
      <c r="O8" s="35" t="s">
        <v>56</v>
      </c>
      <c r="P8" s="35" t="s">
        <v>58</v>
      </c>
      <c r="Q8" s="35" t="s">
        <v>58</v>
      </c>
      <c r="R8" s="35" t="s">
        <v>56</v>
      </c>
      <c r="S8" s="35" t="s">
        <v>58</v>
      </c>
      <c r="T8" s="35">
        <v>834</v>
      </c>
      <c r="U8" s="35" t="s">
        <v>56</v>
      </c>
      <c r="V8" s="35" t="s">
        <v>58</v>
      </c>
      <c r="W8" s="35" t="s">
        <v>58</v>
      </c>
      <c r="X8" s="35" t="s">
        <v>56</v>
      </c>
      <c r="Y8" s="35" t="s">
        <v>58</v>
      </c>
      <c r="Z8" s="35">
        <v>718</v>
      </c>
      <c r="AA8" s="35" t="s">
        <v>56</v>
      </c>
      <c r="AB8" s="35" t="s">
        <v>58</v>
      </c>
      <c r="AC8" s="35" t="s">
        <v>58</v>
      </c>
      <c r="AD8" s="35" t="s">
        <v>56</v>
      </c>
      <c r="AE8" s="35" t="s">
        <v>58</v>
      </c>
      <c r="AF8" s="35">
        <v>676</v>
      </c>
      <c r="AG8" s="35" t="s">
        <v>56</v>
      </c>
      <c r="AH8" s="35" t="s">
        <v>58</v>
      </c>
      <c r="AI8" s="35" t="s">
        <v>58</v>
      </c>
      <c r="AJ8" s="35">
        <v>487</v>
      </c>
      <c r="AK8" s="35" t="s">
        <v>58</v>
      </c>
    </row>
    <row r="9" spans="1:37" customFormat="1" ht="78.75" x14ac:dyDescent="0.25">
      <c r="A9" s="20" t="s">
        <v>35</v>
      </c>
      <c r="B9" s="35" t="s">
        <v>56</v>
      </c>
      <c r="C9" s="35" t="s">
        <v>56</v>
      </c>
      <c r="D9" s="35" t="s">
        <v>58</v>
      </c>
      <c r="E9" s="35" t="s">
        <v>58</v>
      </c>
      <c r="F9" s="35" t="s">
        <v>56</v>
      </c>
      <c r="G9" s="35" t="s">
        <v>56</v>
      </c>
      <c r="H9" s="35" t="s">
        <v>56</v>
      </c>
      <c r="I9" s="35" t="s">
        <v>56</v>
      </c>
      <c r="J9" s="35" t="s">
        <v>58</v>
      </c>
      <c r="K9" s="35" t="s">
        <v>58</v>
      </c>
      <c r="L9" s="35" t="s">
        <v>56</v>
      </c>
      <c r="M9" s="35" t="s">
        <v>56</v>
      </c>
      <c r="N9" s="35" t="s">
        <v>56</v>
      </c>
      <c r="O9" s="35" t="s">
        <v>56</v>
      </c>
      <c r="P9" s="35" t="s">
        <v>58</v>
      </c>
      <c r="Q9" s="35" t="s">
        <v>58</v>
      </c>
      <c r="R9" s="35" t="s">
        <v>56</v>
      </c>
      <c r="S9" s="35" t="s">
        <v>56</v>
      </c>
      <c r="T9" s="35" t="s">
        <v>56</v>
      </c>
      <c r="U9" s="35" t="s">
        <v>56</v>
      </c>
      <c r="V9" s="35" t="s">
        <v>58</v>
      </c>
      <c r="W9" s="35" t="s">
        <v>58</v>
      </c>
      <c r="X9" s="35" t="s">
        <v>56</v>
      </c>
      <c r="Y9" s="35" t="s">
        <v>56</v>
      </c>
      <c r="Z9" s="35" t="s">
        <v>56</v>
      </c>
      <c r="AA9" s="35" t="s">
        <v>56</v>
      </c>
      <c r="AB9" s="35" t="s">
        <v>58</v>
      </c>
      <c r="AC9" s="35" t="s">
        <v>58</v>
      </c>
      <c r="AD9" s="35" t="s">
        <v>56</v>
      </c>
      <c r="AE9" s="35" t="s">
        <v>56</v>
      </c>
      <c r="AF9" s="35" t="s">
        <v>56</v>
      </c>
      <c r="AG9" s="35" t="s">
        <v>58</v>
      </c>
      <c r="AH9" s="35" t="s">
        <v>58</v>
      </c>
      <c r="AI9" s="35" t="s">
        <v>58</v>
      </c>
      <c r="AJ9" s="35" t="s">
        <v>56</v>
      </c>
      <c r="AK9" s="35" t="s">
        <v>56</v>
      </c>
    </row>
    <row r="10" spans="1:37" customFormat="1" ht="94.5" x14ac:dyDescent="0.25">
      <c r="A10" s="20" t="s">
        <v>36</v>
      </c>
      <c r="B10" s="35" t="s">
        <v>56</v>
      </c>
      <c r="C10" s="35" t="s">
        <v>56</v>
      </c>
      <c r="D10" s="35" t="s">
        <v>58</v>
      </c>
      <c r="E10" s="35" t="s">
        <v>56</v>
      </c>
      <c r="F10" s="35" t="s">
        <v>56</v>
      </c>
      <c r="G10" s="35" t="s">
        <v>56</v>
      </c>
      <c r="H10" s="35" t="s">
        <v>56</v>
      </c>
      <c r="I10" s="35" t="s">
        <v>58</v>
      </c>
      <c r="J10" s="35" t="s">
        <v>58</v>
      </c>
      <c r="K10" s="35" t="s">
        <v>56</v>
      </c>
      <c r="L10" s="35" t="s">
        <v>56</v>
      </c>
      <c r="M10" s="35" t="s">
        <v>56</v>
      </c>
      <c r="N10" s="35" t="s">
        <v>56</v>
      </c>
      <c r="O10" s="35" t="s">
        <v>58</v>
      </c>
      <c r="P10" s="35" t="s">
        <v>58</v>
      </c>
      <c r="Q10" s="35" t="s">
        <v>56</v>
      </c>
      <c r="R10" s="35" t="s">
        <v>56</v>
      </c>
      <c r="S10" s="35" t="s">
        <v>56</v>
      </c>
      <c r="T10" s="35" t="s">
        <v>56</v>
      </c>
      <c r="U10" s="35" t="s">
        <v>58</v>
      </c>
      <c r="V10" s="35" t="s">
        <v>58</v>
      </c>
      <c r="W10" s="35" t="s">
        <v>56</v>
      </c>
      <c r="X10" s="35" t="s">
        <v>56</v>
      </c>
      <c r="Y10" s="35" t="s">
        <v>56</v>
      </c>
      <c r="Z10" s="35" t="s">
        <v>58</v>
      </c>
      <c r="AA10" s="35" t="s">
        <v>58</v>
      </c>
      <c r="AB10" s="35" t="s">
        <v>58</v>
      </c>
      <c r="AC10" s="35" t="s">
        <v>58</v>
      </c>
      <c r="AD10" s="35" t="s">
        <v>58</v>
      </c>
      <c r="AE10" s="35" t="s">
        <v>58</v>
      </c>
      <c r="AF10" s="35" t="s">
        <v>58</v>
      </c>
      <c r="AG10" s="35" t="s">
        <v>58</v>
      </c>
      <c r="AH10" s="35" t="s">
        <v>58</v>
      </c>
      <c r="AI10" s="35" t="s">
        <v>58</v>
      </c>
      <c r="AJ10" s="35" t="s">
        <v>58</v>
      </c>
      <c r="AK10" s="35" t="s">
        <v>58</v>
      </c>
    </row>
    <row r="11" spans="1:37" customFormat="1" x14ac:dyDescent="0.25">
      <c r="A11" s="20" t="s">
        <v>37</v>
      </c>
      <c r="B11" s="35">
        <v>82490</v>
      </c>
      <c r="C11" s="35">
        <v>11371</v>
      </c>
      <c r="D11" s="35" t="s">
        <v>58</v>
      </c>
      <c r="E11" s="35">
        <v>25924</v>
      </c>
      <c r="F11" s="35">
        <v>43841</v>
      </c>
      <c r="G11" s="35">
        <v>1262</v>
      </c>
      <c r="H11" s="35">
        <v>72418</v>
      </c>
      <c r="I11" s="35" t="s">
        <v>56</v>
      </c>
      <c r="J11" s="35" t="s">
        <v>58</v>
      </c>
      <c r="K11" s="35">
        <v>29968</v>
      </c>
      <c r="L11" s="35">
        <f>29357-M11</f>
        <v>28243</v>
      </c>
      <c r="M11" s="35">
        <v>1114</v>
      </c>
      <c r="N11" s="35">
        <v>79970</v>
      </c>
      <c r="O11" s="35">
        <v>13427</v>
      </c>
      <c r="P11" s="35" t="s">
        <v>56</v>
      </c>
      <c r="Q11" s="35" t="s">
        <v>56</v>
      </c>
      <c r="R11" s="35">
        <v>22512</v>
      </c>
      <c r="S11" s="35" t="s">
        <v>56</v>
      </c>
      <c r="T11" s="35" t="s">
        <v>56</v>
      </c>
      <c r="U11" s="35" t="s">
        <v>56</v>
      </c>
      <c r="V11" s="35" t="s">
        <v>58</v>
      </c>
      <c r="W11" s="35" t="s">
        <v>56</v>
      </c>
      <c r="X11" s="35" t="s">
        <v>56</v>
      </c>
      <c r="Y11" s="35" t="s">
        <v>56</v>
      </c>
      <c r="Z11" s="35" t="s">
        <v>56</v>
      </c>
      <c r="AA11" s="35" t="s">
        <v>56</v>
      </c>
      <c r="AB11" s="35" t="s">
        <v>58</v>
      </c>
      <c r="AC11" s="35" t="s">
        <v>56</v>
      </c>
      <c r="AD11" s="35" t="s">
        <v>56</v>
      </c>
      <c r="AE11" s="35" t="s">
        <v>56</v>
      </c>
      <c r="AF11" s="35" t="s">
        <v>56</v>
      </c>
      <c r="AG11" s="35" t="s">
        <v>56</v>
      </c>
      <c r="AH11" s="35" t="s">
        <v>58</v>
      </c>
      <c r="AI11" s="35" t="s">
        <v>56</v>
      </c>
      <c r="AJ11" s="35" t="s">
        <v>56</v>
      </c>
      <c r="AK11" s="35" t="s">
        <v>56</v>
      </c>
    </row>
    <row r="12" spans="1:37" customFormat="1" ht="63" x14ac:dyDescent="0.25">
      <c r="A12" s="20" t="s">
        <v>38</v>
      </c>
      <c r="B12" s="35">
        <v>6579</v>
      </c>
      <c r="C12" s="35">
        <v>965</v>
      </c>
      <c r="D12" s="35" t="s">
        <v>58</v>
      </c>
      <c r="E12" s="35" t="s">
        <v>58</v>
      </c>
      <c r="F12" s="35">
        <v>3154</v>
      </c>
      <c r="G12" s="35">
        <v>2109</v>
      </c>
      <c r="H12" s="35">
        <v>8551</v>
      </c>
      <c r="I12" s="35">
        <v>863</v>
      </c>
      <c r="J12" s="35" t="s">
        <v>58</v>
      </c>
      <c r="K12" s="35" t="s">
        <v>58</v>
      </c>
      <c r="L12" s="35">
        <v>5581</v>
      </c>
      <c r="M12" s="35" t="s">
        <v>56</v>
      </c>
      <c r="N12" s="35">
        <v>7258</v>
      </c>
      <c r="O12" s="35">
        <v>2173</v>
      </c>
      <c r="P12" s="35" t="s">
        <v>58</v>
      </c>
      <c r="Q12" s="35" t="s">
        <v>58</v>
      </c>
      <c r="R12" s="35">
        <f>5085-S12</f>
        <v>3378</v>
      </c>
      <c r="S12" s="35">
        <v>1707</v>
      </c>
      <c r="T12" s="35">
        <v>7375</v>
      </c>
      <c r="U12" s="35">
        <v>1455</v>
      </c>
      <c r="V12" s="35" t="s">
        <v>58</v>
      </c>
      <c r="W12" s="35" t="s">
        <v>58</v>
      </c>
      <c r="X12" s="35">
        <v>4879</v>
      </c>
      <c r="Y12" s="35" t="s">
        <v>56</v>
      </c>
      <c r="Z12" s="35">
        <v>12501</v>
      </c>
      <c r="AA12" s="35">
        <v>2580</v>
      </c>
      <c r="AB12" s="35" t="s">
        <v>58</v>
      </c>
      <c r="AC12" s="35" t="s">
        <v>58</v>
      </c>
      <c r="AD12" s="35">
        <v>8587</v>
      </c>
      <c r="AE12" s="35">
        <v>1334</v>
      </c>
      <c r="AF12" s="35">
        <v>11632</v>
      </c>
      <c r="AG12" s="35">
        <v>3910</v>
      </c>
      <c r="AH12" s="35" t="s">
        <v>58</v>
      </c>
      <c r="AI12" s="35" t="s">
        <v>56</v>
      </c>
      <c r="AJ12" s="35" t="s">
        <v>56</v>
      </c>
      <c r="AK12" s="35">
        <v>2148</v>
      </c>
    </row>
    <row r="13" spans="1:37" customFormat="1" ht="31.5" x14ac:dyDescent="0.25">
      <c r="A13" s="20" t="s">
        <v>39</v>
      </c>
      <c r="B13" s="35">
        <v>158651</v>
      </c>
      <c r="C13" s="35">
        <v>24244</v>
      </c>
      <c r="D13" s="35">
        <v>1104</v>
      </c>
      <c r="E13" s="35">
        <v>79203</v>
      </c>
      <c r="F13" s="35">
        <v>15813</v>
      </c>
      <c r="G13" s="35">
        <v>38044</v>
      </c>
      <c r="H13" s="35">
        <v>166011</v>
      </c>
      <c r="I13" s="35">
        <v>27135</v>
      </c>
      <c r="J13" s="35">
        <v>1249</v>
      </c>
      <c r="K13" s="35" t="s">
        <v>56</v>
      </c>
      <c r="L13" s="35">
        <f>43254-M13</f>
        <v>19252</v>
      </c>
      <c r="M13" s="35">
        <v>24002</v>
      </c>
      <c r="N13" s="35">
        <v>255766</v>
      </c>
      <c r="O13" s="35" t="s">
        <v>56</v>
      </c>
      <c r="P13" s="35" t="s">
        <v>56</v>
      </c>
      <c r="Q13" s="35">
        <v>168694</v>
      </c>
      <c r="R13" s="35">
        <f>59524-S13</f>
        <v>25900</v>
      </c>
      <c r="S13" s="35">
        <v>33624</v>
      </c>
      <c r="T13" s="35">
        <v>397489</v>
      </c>
      <c r="U13" s="35" t="s">
        <v>56</v>
      </c>
      <c r="V13" s="35">
        <v>1469</v>
      </c>
      <c r="W13" s="35">
        <v>311187</v>
      </c>
      <c r="X13" s="35">
        <f>58885-Y13</f>
        <v>32722</v>
      </c>
      <c r="Y13" s="35">
        <v>26163</v>
      </c>
      <c r="Z13" s="35">
        <v>845104</v>
      </c>
      <c r="AA13" s="35">
        <v>52789</v>
      </c>
      <c r="AB13" s="35">
        <v>2765</v>
      </c>
      <c r="AC13" s="35">
        <v>731581</v>
      </c>
      <c r="AD13" s="35" t="s">
        <v>56</v>
      </c>
      <c r="AE13" s="35">
        <v>37039</v>
      </c>
      <c r="AF13" s="35">
        <v>681756</v>
      </c>
      <c r="AG13" s="35">
        <v>44565</v>
      </c>
      <c r="AH13" s="35">
        <v>7058</v>
      </c>
      <c r="AI13" s="35">
        <v>568430</v>
      </c>
      <c r="AJ13" s="35">
        <v>26609</v>
      </c>
      <c r="AK13" s="35">
        <v>42152</v>
      </c>
    </row>
    <row r="14" spans="1:37" customFormat="1" ht="47.25" x14ac:dyDescent="0.25">
      <c r="A14" s="20" t="s">
        <v>40</v>
      </c>
      <c r="B14" s="35">
        <v>10448</v>
      </c>
      <c r="C14" s="35">
        <v>7698</v>
      </c>
      <c r="D14" s="35" t="s">
        <v>56</v>
      </c>
      <c r="E14" s="35">
        <v>2370</v>
      </c>
      <c r="F14" s="35">
        <v>274</v>
      </c>
      <c r="G14" s="35" t="s">
        <v>56</v>
      </c>
      <c r="H14" s="35">
        <v>2418</v>
      </c>
      <c r="I14" s="35">
        <v>602</v>
      </c>
      <c r="J14" s="35" t="s">
        <v>56</v>
      </c>
      <c r="K14" s="35">
        <v>1624</v>
      </c>
      <c r="L14" s="35">
        <v>192</v>
      </c>
      <c r="M14" s="35" t="s">
        <v>58</v>
      </c>
      <c r="N14" s="35">
        <v>2552</v>
      </c>
      <c r="O14" s="35">
        <v>723</v>
      </c>
      <c r="P14" s="35" t="s">
        <v>56</v>
      </c>
      <c r="Q14" s="35">
        <v>1635</v>
      </c>
      <c r="R14" s="35">
        <v>152</v>
      </c>
      <c r="S14" s="35" t="s">
        <v>56</v>
      </c>
      <c r="T14" s="35">
        <v>2179</v>
      </c>
      <c r="U14" s="35">
        <v>640</v>
      </c>
      <c r="V14" s="35" t="s">
        <v>56</v>
      </c>
      <c r="W14" s="35">
        <v>1417</v>
      </c>
      <c r="X14" s="35" t="s">
        <v>56</v>
      </c>
      <c r="Y14" s="35" t="s">
        <v>56</v>
      </c>
      <c r="Z14" s="35">
        <v>7840</v>
      </c>
      <c r="AA14" s="35">
        <v>1361</v>
      </c>
      <c r="AB14" s="35" t="s">
        <v>56</v>
      </c>
      <c r="AC14" s="35">
        <v>4793</v>
      </c>
      <c r="AD14" s="35">
        <v>1424</v>
      </c>
      <c r="AE14" s="35" t="s">
        <v>56</v>
      </c>
      <c r="AF14" s="35">
        <v>7503</v>
      </c>
      <c r="AG14" s="35">
        <v>2493</v>
      </c>
      <c r="AH14" s="35" t="s">
        <v>56</v>
      </c>
      <c r="AI14" s="35">
        <v>4060</v>
      </c>
      <c r="AJ14" s="35">
        <v>805</v>
      </c>
      <c r="AK14" s="35" t="s">
        <v>56</v>
      </c>
    </row>
    <row r="15" spans="1:37" customFormat="1" ht="31.5" x14ac:dyDescent="0.25">
      <c r="A15" s="20" t="s">
        <v>41</v>
      </c>
      <c r="B15" s="35">
        <v>84379</v>
      </c>
      <c r="C15" s="35">
        <v>21476</v>
      </c>
      <c r="D15" s="35" t="s">
        <v>56</v>
      </c>
      <c r="E15" s="35">
        <v>151</v>
      </c>
      <c r="F15" s="35">
        <v>42833</v>
      </c>
      <c r="G15" s="35">
        <v>2871</v>
      </c>
      <c r="H15" s="35">
        <v>54597</v>
      </c>
      <c r="I15" s="35">
        <v>2401</v>
      </c>
      <c r="J15" s="35" t="s">
        <v>58</v>
      </c>
      <c r="K15" s="35" t="s">
        <v>56</v>
      </c>
      <c r="L15" s="35">
        <f>39843-M15</f>
        <v>36482</v>
      </c>
      <c r="M15" s="35">
        <v>3361</v>
      </c>
      <c r="N15" s="35">
        <v>56085</v>
      </c>
      <c r="O15" s="35">
        <v>4193</v>
      </c>
      <c r="P15" s="35" t="s">
        <v>58</v>
      </c>
      <c r="Q15" s="35" t="s">
        <v>56</v>
      </c>
      <c r="R15" s="35">
        <f>38939-S15</f>
        <v>35461</v>
      </c>
      <c r="S15" s="35">
        <v>3478</v>
      </c>
      <c r="T15" s="35">
        <v>62081</v>
      </c>
      <c r="U15" s="35">
        <v>6668</v>
      </c>
      <c r="V15" s="35" t="s">
        <v>58</v>
      </c>
      <c r="W15" s="35">
        <v>701</v>
      </c>
      <c r="X15" s="35">
        <f>42414-Y15</f>
        <v>38994</v>
      </c>
      <c r="Y15" s="35">
        <v>3420</v>
      </c>
      <c r="Z15" s="35">
        <v>105395</v>
      </c>
      <c r="AA15" s="35">
        <v>14166</v>
      </c>
      <c r="AB15" s="35" t="s">
        <v>58</v>
      </c>
      <c r="AC15" s="35">
        <v>5979</v>
      </c>
      <c r="AD15" s="35">
        <v>69941</v>
      </c>
      <c r="AE15" s="35">
        <v>2982</v>
      </c>
      <c r="AF15" s="35">
        <v>48847</v>
      </c>
      <c r="AG15" s="35">
        <v>7007</v>
      </c>
      <c r="AH15" s="35" t="s">
        <v>58</v>
      </c>
      <c r="AI15" s="35">
        <v>493</v>
      </c>
      <c r="AJ15" s="35">
        <v>32904</v>
      </c>
      <c r="AK15" s="35">
        <v>2655</v>
      </c>
    </row>
    <row r="16" spans="1:37" customFormat="1" ht="31.5" x14ac:dyDescent="0.25">
      <c r="A16" s="20" t="s">
        <v>42</v>
      </c>
      <c r="B16" s="35">
        <v>8801</v>
      </c>
      <c r="C16" s="35" t="s">
        <v>56</v>
      </c>
      <c r="D16" s="35" t="s">
        <v>58</v>
      </c>
      <c r="E16" s="35" t="s">
        <v>56</v>
      </c>
      <c r="F16" s="35">
        <v>1303</v>
      </c>
      <c r="G16" s="35">
        <v>5543</v>
      </c>
      <c r="H16" s="35">
        <v>8050</v>
      </c>
      <c r="I16" s="35" t="s">
        <v>56</v>
      </c>
      <c r="J16" s="35" t="s">
        <v>58</v>
      </c>
      <c r="K16" s="35" t="s">
        <v>56</v>
      </c>
      <c r="L16" s="35">
        <f>6723-M16</f>
        <v>1698</v>
      </c>
      <c r="M16" s="35">
        <v>5025</v>
      </c>
      <c r="N16" s="35">
        <v>9089</v>
      </c>
      <c r="O16" s="35" t="s">
        <v>56</v>
      </c>
      <c r="P16" s="35" t="s">
        <v>58</v>
      </c>
      <c r="Q16" s="35" t="s">
        <v>56</v>
      </c>
      <c r="R16" s="35">
        <f>7766-S16</f>
        <v>1918</v>
      </c>
      <c r="S16" s="35">
        <v>5848</v>
      </c>
      <c r="T16" s="35">
        <v>8828</v>
      </c>
      <c r="U16" s="35" t="s">
        <v>56</v>
      </c>
      <c r="V16" s="35" t="s">
        <v>58</v>
      </c>
      <c r="W16" s="35" t="s">
        <v>56</v>
      </c>
      <c r="X16" s="35">
        <f>7511-Y16</f>
        <v>2076</v>
      </c>
      <c r="Y16" s="35">
        <v>5435</v>
      </c>
      <c r="Z16" s="35">
        <v>8893</v>
      </c>
      <c r="AA16" s="35">
        <v>1288</v>
      </c>
      <c r="AB16" s="35" t="s">
        <v>58</v>
      </c>
      <c r="AC16" s="35" t="s">
        <v>58</v>
      </c>
      <c r="AD16" s="35">
        <v>2066</v>
      </c>
      <c r="AE16" s="35">
        <v>5539</v>
      </c>
      <c r="AF16" s="35">
        <v>5959</v>
      </c>
      <c r="AG16" s="35">
        <v>738</v>
      </c>
      <c r="AH16" s="35" t="s">
        <v>58</v>
      </c>
      <c r="AI16" s="35" t="s">
        <v>58</v>
      </c>
      <c r="AJ16" s="35">
        <v>1828</v>
      </c>
      <c r="AK16" s="35">
        <v>3393</v>
      </c>
    </row>
    <row r="17" spans="1:37" customFormat="1" ht="47.25" x14ac:dyDescent="0.25">
      <c r="A17" s="20" t="s">
        <v>43</v>
      </c>
      <c r="B17" s="35">
        <v>40501</v>
      </c>
      <c r="C17" s="35">
        <v>13598</v>
      </c>
      <c r="D17" s="35">
        <v>2518</v>
      </c>
      <c r="E17" s="35">
        <v>11459</v>
      </c>
      <c r="F17" s="35">
        <v>6388</v>
      </c>
      <c r="G17" s="35">
        <v>7932</v>
      </c>
      <c r="H17" s="35">
        <v>42560</v>
      </c>
      <c r="I17" s="35">
        <v>14993</v>
      </c>
      <c r="J17" s="35">
        <v>4863</v>
      </c>
      <c r="K17" s="35">
        <v>10871</v>
      </c>
      <c r="L17" s="35">
        <f>16696-M17</f>
        <v>8864</v>
      </c>
      <c r="M17" s="35">
        <v>7832</v>
      </c>
      <c r="N17" s="35">
        <v>32030</v>
      </c>
      <c r="O17" s="35">
        <v>14331</v>
      </c>
      <c r="P17" s="35">
        <v>3581</v>
      </c>
      <c r="Q17" s="35">
        <v>5393</v>
      </c>
      <c r="R17" s="35">
        <f>12306-S17</f>
        <v>6446</v>
      </c>
      <c r="S17" s="35">
        <v>5860</v>
      </c>
      <c r="T17" s="35">
        <v>118102</v>
      </c>
      <c r="U17" s="35">
        <v>90105</v>
      </c>
      <c r="V17" s="35">
        <v>30383</v>
      </c>
      <c r="W17" s="35">
        <v>13375</v>
      </c>
      <c r="X17" s="35">
        <f>14622-Y17</f>
        <v>8419</v>
      </c>
      <c r="Y17" s="35">
        <v>6203</v>
      </c>
      <c r="Z17" s="35">
        <v>213455</v>
      </c>
      <c r="AA17" s="35">
        <v>168919</v>
      </c>
      <c r="AB17" s="35">
        <v>16437</v>
      </c>
      <c r="AC17" s="35">
        <v>24983</v>
      </c>
      <c r="AD17" s="35">
        <v>15331</v>
      </c>
      <c r="AE17" s="35">
        <v>4222</v>
      </c>
      <c r="AF17" s="35">
        <v>308426</v>
      </c>
      <c r="AG17" s="35">
        <v>121554</v>
      </c>
      <c r="AH17" s="35">
        <v>18446</v>
      </c>
      <c r="AI17" s="35">
        <v>164621</v>
      </c>
      <c r="AJ17" s="35">
        <v>14531</v>
      </c>
      <c r="AK17" s="35">
        <v>7720</v>
      </c>
    </row>
    <row r="18" spans="1:37" customFormat="1" ht="47.25" x14ac:dyDescent="0.25">
      <c r="A18" s="20" t="s">
        <v>44</v>
      </c>
      <c r="B18" s="35">
        <v>902178</v>
      </c>
      <c r="C18" s="35">
        <v>40785</v>
      </c>
      <c r="D18" s="35">
        <v>16365</v>
      </c>
      <c r="E18" s="35">
        <v>737393</v>
      </c>
      <c r="F18" s="35">
        <v>73240</v>
      </c>
      <c r="G18" s="35">
        <v>23475</v>
      </c>
      <c r="H18" s="35">
        <v>860416</v>
      </c>
      <c r="I18" s="35">
        <v>31602</v>
      </c>
      <c r="J18" s="35">
        <v>1310</v>
      </c>
      <c r="K18" s="35">
        <v>693415</v>
      </c>
      <c r="L18" s="35">
        <f>132976-M18</f>
        <v>106774</v>
      </c>
      <c r="M18" s="35">
        <v>26202</v>
      </c>
      <c r="N18" s="35">
        <v>1270428</v>
      </c>
      <c r="O18" s="35">
        <v>34602</v>
      </c>
      <c r="P18" s="35">
        <v>1477</v>
      </c>
      <c r="Q18" s="35">
        <v>1120288</v>
      </c>
      <c r="R18" s="35">
        <f>115044-S18</f>
        <v>87698</v>
      </c>
      <c r="S18" s="35">
        <v>27346</v>
      </c>
      <c r="T18" s="35">
        <v>939387</v>
      </c>
      <c r="U18" s="35">
        <v>33120</v>
      </c>
      <c r="V18" s="35">
        <v>1522</v>
      </c>
      <c r="W18" s="35">
        <v>766124</v>
      </c>
      <c r="X18" s="35">
        <f>139747-Y18</f>
        <v>104377</v>
      </c>
      <c r="Y18" s="35">
        <v>35370</v>
      </c>
      <c r="Z18" s="35">
        <v>992402</v>
      </c>
      <c r="AA18" s="35">
        <v>34666</v>
      </c>
      <c r="AB18" s="35">
        <v>2888</v>
      </c>
      <c r="AC18" s="35">
        <v>760866</v>
      </c>
      <c r="AD18" s="35">
        <v>139706</v>
      </c>
      <c r="AE18" s="35">
        <v>48941</v>
      </c>
      <c r="AF18" s="35">
        <v>1131616</v>
      </c>
      <c r="AG18" s="35">
        <v>35055</v>
      </c>
      <c r="AH18" s="35">
        <v>4357</v>
      </c>
      <c r="AI18" s="35">
        <v>764547</v>
      </c>
      <c r="AJ18" s="35">
        <v>264934</v>
      </c>
      <c r="AK18" s="35">
        <v>49372</v>
      </c>
    </row>
    <row r="19" spans="1:37" customFormat="1" ht="63" x14ac:dyDescent="0.25">
      <c r="A19" s="20" t="s">
        <v>45</v>
      </c>
      <c r="B19" s="35">
        <v>25603</v>
      </c>
      <c r="C19" s="35">
        <v>9377</v>
      </c>
      <c r="D19" s="35" t="s">
        <v>58</v>
      </c>
      <c r="E19" s="35">
        <v>239</v>
      </c>
      <c r="F19" s="35">
        <v>8498</v>
      </c>
      <c r="G19" s="35">
        <v>6529</v>
      </c>
      <c r="H19" s="35">
        <v>27534</v>
      </c>
      <c r="I19" s="35">
        <v>9214</v>
      </c>
      <c r="J19" s="35" t="s">
        <v>58</v>
      </c>
      <c r="K19" s="35" t="s">
        <v>56</v>
      </c>
      <c r="L19" s="35">
        <f>18047-M19</f>
        <v>10339</v>
      </c>
      <c r="M19" s="35">
        <v>7708</v>
      </c>
      <c r="N19" s="35">
        <v>45719</v>
      </c>
      <c r="O19" s="35">
        <v>9429</v>
      </c>
      <c r="P19" s="35" t="s">
        <v>58</v>
      </c>
      <c r="Q19" s="35">
        <v>1355</v>
      </c>
      <c r="R19" s="35">
        <f>34843-S19</f>
        <v>10836</v>
      </c>
      <c r="S19" s="35">
        <v>24007</v>
      </c>
      <c r="T19" s="35">
        <v>76571</v>
      </c>
      <c r="U19" s="35">
        <v>10769</v>
      </c>
      <c r="V19" s="35" t="s">
        <v>58</v>
      </c>
      <c r="W19" s="35">
        <v>4163</v>
      </c>
      <c r="X19" s="35">
        <f>61558-Y19</f>
        <v>17114</v>
      </c>
      <c r="Y19" s="35">
        <v>44444</v>
      </c>
      <c r="Z19" s="35">
        <v>155674</v>
      </c>
      <c r="AA19" s="35">
        <v>7894</v>
      </c>
      <c r="AB19" s="35" t="s">
        <v>58</v>
      </c>
      <c r="AC19" s="35" t="s">
        <v>56</v>
      </c>
      <c r="AD19" s="35">
        <v>38699</v>
      </c>
      <c r="AE19" s="35">
        <v>106908</v>
      </c>
      <c r="AF19" s="35">
        <v>157821</v>
      </c>
      <c r="AG19" s="35">
        <v>9521</v>
      </c>
      <c r="AH19" s="35" t="s">
        <v>58</v>
      </c>
      <c r="AI19" s="35">
        <v>24699</v>
      </c>
      <c r="AJ19" s="35">
        <v>50779</v>
      </c>
      <c r="AK19" s="35">
        <v>70583</v>
      </c>
    </row>
    <row r="20" spans="1:37" customFormat="1" ht="63" x14ac:dyDescent="0.25">
      <c r="A20" s="20" t="s">
        <v>46</v>
      </c>
      <c r="B20" s="35">
        <v>5216448</v>
      </c>
      <c r="C20" s="35">
        <v>659988</v>
      </c>
      <c r="D20" s="35">
        <v>215205</v>
      </c>
      <c r="E20" s="35">
        <v>546769</v>
      </c>
      <c r="F20" s="35">
        <v>2562146</v>
      </c>
      <c r="G20" s="35">
        <v>1359733</v>
      </c>
      <c r="H20" s="35">
        <v>3539025</v>
      </c>
      <c r="I20" s="35">
        <v>930237</v>
      </c>
      <c r="J20" s="35">
        <v>386853</v>
      </c>
      <c r="K20" s="35">
        <v>433167</v>
      </c>
      <c r="L20" s="35">
        <f>2153869-M20</f>
        <v>1161300</v>
      </c>
      <c r="M20" s="35">
        <v>992569</v>
      </c>
      <c r="N20" s="35">
        <v>4705700</v>
      </c>
      <c r="O20" s="35">
        <v>469698</v>
      </c>
      <c r="P20" s="35">
        <v>104274</v>
      </c>
      <c r="Q20" s="35">
        <v>483640</v>
      </c>
      <c r="R20" s="35">
        <f>3716910-S20</f>
        <v>2693224</v>
      </c>
      <c r="S20" s="35">
        <v>1023686</v>
      </c>
      <c r="T20" s="35">
        <v>2962367</v>
      </c>
      <c r="U20" s="35">
        <v>351216</v>
      </c>
      <c r="V20" s="35">
        <v>103264</v>
      </c>
      <c r="W20" s="35">
        <v>275605</v>
      </c>
      <c r="X20" s="35">
        <f>2320641-Y20</f>
        <v>1805409</v>
      </c>
      <c r="Y20" s="35">
        <v>515232</v>
      </c>
      <c r="Z20" s="35">
        <v>3041108</v>
      </c>
      <c r="AA20" s="35">
        <v>409203</v>
      </c>
      <c r="AB20" s="35">
        <v>118883</v>
      </c>
      <c r="AC20" s="35">
        <v>231967</v>
      </c>
      <c r="AD20" s="35">
        <v>1677656</v>
      </c>
      <c r="AE20" s="35">
        <v>682570</v>
      </c>
      <c r="AF20" s="35">
        <v>4481498</v>
      </c>
      <c r="AG20" s="35">
        <v>838358</v>
      </c>
      <c r="AH20" s="35">
        <v>183525</v>
      </c>
      <c r="AI20" s="35">
        <v>549232</v>
      </c>
      <c r="AJ20" s="35">
        <v>1997419</v>
      </c>
      <c r="AK20" s="35">
        <v>1072625</v>
      </c>
    </row>
    <row r="21" spans="1:37" customFormat="1" x14ac:dyDescent="0.25">
      <c r="A21" s="20" t="s">
        <v>47</v>
      </c>
      <c r="B21" s="35">
        <v>1177871</v>
      </c>
      <c r="C21" s="35">
        <v>600689</v>
      </c>
      <c r="D21" s="35">
        <v>22728</v>
      </c>
      <c r="E21" s="35">
        <v>75191</v>
      </c>
      <c r="F21" s="35">
        <v>283092</v>
      </c>
      <c r="G21" s="35">
        <v>118604</v>
      </c>
      <c r="H21" s="35">
        <v>1164959</v>
      </c>
      <c r="I21" s="35">
        <v>634429</v>
      </c>
      <c r="J21" s="35">
        <v>22017</v>
      </c>
      <c r="K21" s="35">
        <v>78026</v>
      </c>
      <c r="L21" s="35">
        <f>448867-M21</f>
        <v>359733</v>
      </c>
      <c r="M21" s="35">
        <v>89134</v>
      </c>
      <c r="N21" s="35">
        <v>1363467</v>
      </c>
      <c r="O21" s="35">
        <v>778932</v>
      </c>
      <c r="P21" s="35">
        <v>18898</v>
      </c>
      <c r="Q21" s="35">
        <v>126193</v>
      </c>
      <c r="R21" s="35">
        <f>455374-S21</f>
        <v>359775</v>
      </c>
      <c r="S21" s="35">
        <v>95599</v>
      </c>
      <c r="T21" s="35">
        <v>1429076</v>
      </c>
      <c r="U21" s="35">
        <v>799335</v>
      </c>
      <c r="V21" s="35">
        <v>19452</v>
      </c>
      <c r="W21" s="35">
        <v>132137</v>
      </c>
      <c r="X21" s="35">
        <f>495339-Y21</f>
        <v>389271</v>
      </c>
      <c r="Y21" s="35">
        <v>106068</v>
      </c>
      <c r="Z21" s="35">
        <v>1538190</v>
      </c>
      <c r="AA21" s="35">
        <v>821386</v>
      </c>
      <c r="AB21" s="35">
        <v>18782</v>
      </c>
      <c r="AC21" s="35">
        <v>159311</v>
      </c>
      <c r="AD21" s="35">
        <v>451187</v>
      </c>
      <c r="AE21" s="35">
        <v>102413</v>
      </c>
      <c r="AF21" s="35">
        <v>1651127</v>
      </c>
      <c r="AG21" s="35">
        <v>856410</v>
      </c>
      <c r="AH21" s="35">
        <v>18435</v>
      </c>
      <c r="AI21" s="35">
        <v>170552</v>
      </c>
      <c r="AJ21" s="35">
        <v>504860</v>
      </c>
      <c r="AK21" s="35">
        <v>110662</v>
      </c>
    </row>
    <row r="22" spans="1:37" customFormat="1" ht="47.25" x14ac:dyDescent="0.25">
      <c r="A22" s="20" t="s">
        <v>48</v>
      </c>
      <c r="B22" s="35">
        <v>1528213</v>
      </c>
      <c r="C22" s="35">
        <v>287882</v>
      </c>
      <c r="D22" s="35">
        <v>16308</v>
      </c>
      <c r="E22" s="35">
        <v>7153</v>
      </c>
      <c r="F22" s="35">
        <v>1064251</v>
      </c>
      <c r="G22" s="35">
        <v>139992</v>
      </c>
      <c r="H22" s="35">
        <v>1504328</v>
      </c>
      <c r="I22" s="35">
        <v>290151</v>
      </c>
      <c r="J22" s="35">
        <v>7740</v>
      </c>
      <c r="K22" s="35">
        <v>7784</v>
      </c>
      <c r="L22" s="35">
        <f>1206175-M22</f>
        <v>1072422</v>
      </c>
      <c r="M22" s="35">
        <v>133753</v>
      </c>
      <c r="N22" s="35">
        <v>1565068</v>
      </c>
      <c r="O22" s="35">
        <v>252774</v>
      </c>
      <c r="P22" s="35">
        <v>8294</v>
      </c>
      <c r="Q22" s="35">
        <v>9216</v>
      </c>
      <c r="R22" s="35">
        <f>1302783-S22</f>
        <v>1164116</v>
      </c>
      <c r="S22" s="35">
        <v>138667</v>
      </c>
      <c r="T22" s="35">
        <v>1748643</v>
      </c>
      <c r="U22" s="35">
        <v>390523</v>
      </c>
      <c r="V22" s="35">
        <v>7555</v>
      </c>
      <c r="W22" s="35">
        <v>8222</v>
      </c>
      <c r="X22" s="35">
        <f>1349502-Y22</f>
        <v>1179053</v>
      </c>
      <c r="Y22" s="35">
        <v>170449</v>
      </c>
      <c r="Z22" s="35">
        <v>2595690</v>
      </c>
      <c r="AA22" s="35">
        <v>444075</v>
      </c>
      <c r="AB22" s="35">
        <v>8046</v>
      </c>
      <c r="AC22" s="35">
        <v>8562</v>
      </c>
      <c r="AD22" s="35">
        <v>1822484</v>
      </c>
      <c r="AE22" s="35">
        <v>318128</v>
      </c>
      <c r="AF22" s="35">
        <v>2637044</v>
      </c>
      <c r="AG22" s="35">
        <v>350431</v>
      </c>
      <c r="AH22" s="35">
        <v>7628</v>
      </c>
      <c r="AI22" s="35">
        <v>10646</v>
      </c>
      <c r="AJ22" s="35">
        <v>2057679</v>
      </c>
      <c r="AK22" s="35">
        <v>216062</v>
      </c>
    </row>
    <row r="23" spans="1:37" customFormat="1" ht="63" x14ac:dyDescent="0.25">
      <c r="A23" s="20" t="s">
        <v>49</v>
      </c>
      <c r="B23" s="35">
        <v>427716</v>
      </c>
      <c r="C23" s="35">
        <v>151694</v>
      </c>
      <c r="D23" s="35">
        <v>159</v>
      </c>
      <c r="E23" s="35">
        <v>60929</v>
      </c>
      <c r="F23" s="35">
        <v>74000</v>
      </c>
      <c r="G23" s="35">
        <v>105711</v>
      </c>
      <c r="H23" s="35">
        <v>444297</v>
      </c>
      <c r="I23" s="35">
        <v>172993</v>
      </c>
      <c r="J23" s="35">
        <v>119</v>
      </c>
      <c r="K23" s="35">
        <v>66690</v>
      </c>
      <c r="L23" s="35">
        <f>201893-M23</f>
        <v>162597</v>
      </c>
      <c r="M23" s="35">
        <v>39296</v>
      </c>
      <c r="N23" s="35">
        <v>465147</v>
      </c>
      <c r="O23" s="35">
        <v>193717</v>
      </c>
      <c r="P23" s="35">
        <v>92</v>
      </c>
      <c r="Q23" s="35">
        <v>63292</v>
      </c>
      <c r="R23" s="35">
        <f>204736-S23</f>
        <v>177674</v>
      </c>
      <c r="S23" s="35">
        <v>27062</v>
      </c>
      <c r="T23" s="35">
        <v>496726</v>
      </c>
      <c r="U23" s="35">
        <v>211042</v>
      </c>
      <c r="V23" s="35">
        <v>164</v>
      </c>
      <c r="W23" s="35">
        <v>62015</v>
      </c>
      <c r="X23" s="35">
        <f>220531-Y23</f>
        <v>180556</v>
      </c>
      <c r="Y23" s="35">
        <v>39975</v>
      </c>
      <c r="Z23" s="35">
        <v>552071</v>
      </c>
      <c r="AA23" s="35">
        <v>261639</v>
      </c>
      <c r="AB23" s="35">
        <v>149</v>
      </c>
      <c r="AC23" s="35">
        <v>72757</v>
      </c>
      <c r="AD23" s="35">
        <v>190066</v>
      </c>
      <c r="AE23" s="35">
        <v>23186</v>
      </c>
      <c r="AF23" s="35">
        <v>691495</v>
      </c>
      <c r="AG23" s="35">
        <v>292489</v>
      </c>
      <c r="AH23" s="35">
        <v>211</v>
      </c>
      <c r="AI23" s="35">
        <v>82740</v>
      </c>
      <c r="AJ23" s="35">
        <v>286930</v>
      </c>
      <c r="AK23" s="35">
        <v>26040</v>
      </c>
    </row>
    <row r="24" spans="1:37" customFormat="1" ht="31.5" x14ac:dyDescent="0.25">
      <c r="A24" s="20" t="s">
        <v>50</v>
      </c>
      <c r="B24" s="35">
        <v>72498</v>
      </c>
      <c r="C24" s="35">
        <v>57700</v>
      </c>
      <c r="D24" s="35">
        <v>415</v>
      </c>
      <c r="E24" s="35">
        <v>4023</v>
      </c>
      <c r="F24" s="35">
        <v>2790</v>
      </c>
      <c r="G24" s="35">
        <v>6444</v>
      </c>
      <c r="H24" s="35">
        <v>89126</v>
      </c>
      <c r="I24" s="35">
        <v>57014</v>
      </c>
      <c r="J24" s="35" t="s">
        <v>56</v>
      </c>
      <c r="K24" s="35">
        <v>21422</v>
      </c>
      <c r="L24" s="35">
        <f>10500-M24</f>
        <v>5387</v>
      </c>
      <c r="M24" s="35">
        <v>5113</v>
      </c>
      <c r="N24" s="35">
        <v>30396</v>
      </c>
      <c r="O24" s="35">
        <v>8255</v>
      </c>
      <c r="P24" s="35" t="s">
        <v>58</v>
      </c>
      <c r="Q24" s="35" t="s">
        <v>56</v>
      </c>
      <c r="R24" s="35">
        <f>8830-S24</f>
        <v>2671</v>
      </c>
      <c r="S24" s="35">
        <v>6159</v>
      </c>
      <c r="T24" s="35">
        <v>12215</v>
      </c>
      <c r="U24" s="35">
        <v>3140</v>
      </c>
      <c r="V24" s="35" t="s">
        <v>58</v>
      </c>
      <c r="W24" s="35" t="s">
        <v>56</v>
      </c>
      <c r="X24" s="35">
        <f>7596-Y24</f>
        <v>2315</v>
      </c>
      <c r="Y24" s="35">
        <v>5281</v>
      </c>
      <c r="Z24" s="35">
        <v>10543</v>
      </c>
      <c r="AA24" s="35">
        <v>2016</v>
      </c>
      <c r="AB24" s="35" t="s">
        <v>58</v>
      </c>
      <c r="AC24" s="35">
        <v>848</v>
      </c>
      <c r="AD24" s="35">
        <v>2720</v>
      </c>
      <c r="AE24" s="35">
        <v>4959</v>
      </c>
      <c r="AF24" s="35">
        <v>9600</v>
      </c>
      <c r="AG24" s="35">
        <v>1885</v>
      </c>
      <c r="AH24" s="35" t="s">
        <v>58</v>
      </c>
      <c r="AI24" s="35">
        <v>914</v>
      </c>
      <c r="AJ24" s="35">
        <v>2292</v>
      </c>
      <c r="AK24" s="35">
        <v>4509</v>
      </c>
    </row>
    <row r="26" spans="1:37" x14ac:dyDescent="0.25">
      <c r="A26" s="2" t="s">
        <v>55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Пользователь Windows</cp:lastModifiedBy>
  <cp:lastPrinted>2021-05-13T12:20:04Z</cp:lastPrinted>
  <dcterms:created xsi:type="dcterms:W3CDTF">2021-04-08T10:35:45Z</dcterms:created>
  <dcterms:modified xsi:type="dcterms:W3CDTF">2023-11-27T04:39:43Z</dcterms:modified>
</cp:coreProperties>
</file>